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özgür\Desktop\"/>
    </mc:Choice>
  </mc:AlternateContent>
  <xr:revisionPtr revIDLastSave="0" documentId="13_ncr:20001_{8DAC2E2B-336B-4F48-9ABE-B204FBA679BC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00_Kullanim" sheetId="1" r:id="rId1"/>
    <sheet name="01_Veri" sheetId="2" r:id="rId2"/>
    <sheet name="02_Temel_Formuller" sheetId="3" r:id="rId3"/>
    <sheet name="03_Arama_Metin_Tarih" sheetId="4" r:id="rId4"/>
    <sheet name="04_Dinamik_Diziler" sheetId="5" r:id="rId5"/>
    <sheet name="05_Alistirmalar" sheetId="6" r:id="rId6"/>
    <sheet name="06_Cevaplar" sheetId="7" r:id="rId7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2" i="3" l="1"/>
  <c r="D12" i="3" a="1"/>
  <c r="D12" i="3" s="1"/>
  <c r="F16" i="4"/>
  <c r="F15" i="4"/>
  <c r="F6" i="4"/>
  <c r="E33" i="5" a="1"/>
  <c r="E33" i="5" s="1"/>
  <c r="D9" i="7"/>
  <c r="D10" i="7"/>
  <c r="D14" i="7"/>
  <c r="D8" i="7"/>
  <c r="D7" i="7"/>
  <c r="D6" i="7"/>
  <c r="D5" i="7"/>
  <c r="E97" i="5" a="1"/>
  <c r="E97" i="5" s="1"/>
  <c r="A97" i="5" a="1"/>
  <c r="A97" i="5" s="1"/>
  <c r="H71" i="5" a="1"/>
  <c r="H71" i="5" s="1"/>
  <c r="A71" i="5" a="1"/>
  <c r="A71" i="5" s="1"/>
  <c r="H41" i="5" a="1"/>
  <c r="H41" i="5" s="1"/>
  <c r="A41" i="5" a="1"/>
  <c r="A41" i="5" s="1"/>
  <c r="A33" i="5" a="1"/>
  <c r="A33" i="5" s="1"/>
  <c r="H7" i="5" a="1"/>
  <c r="H7" i="5" s="1"/>
  <c r="A7" i="5" a="1"/>
  <c r="A7" i="5"/>
  <c r="F23" i="4"/>
  <c r="F22" i="4"/>
  <c r="F21" i="4"/>
  <c r="F20" i="4"/>
  <c r="F19" i="4"/>
  <c r="F18" i="4"/>
  <c r="F17" i="4"/>
  <c r="F14" i="4"/>
  <c r="F13" i="4"/>
  <c r="F12" i="4"/>
  <c r="F11" i="4"/>
  <c r="F10" i="4"/>
  <c r="F9" i="4"/>
  <c r="F8" i="4"/>
  <c r="F7" i="4"/>
  <c r="F5" i="4"/>
  <c r="D23" i="3"/>
  <c r="D21" i="3"/>
  <c r="D20" i="3"/>
  <c r="D19" i="3"/>
  <c r="D18" i="3"/>
  <c r="D17" i="3"/>
  <c r="D16" i="3"/>
  <c r="D15" i="3"/>
  <c r="D14" i="3"/>
  <c r="D13" i="3"/>
  <c r="D11" i="3"/>
  <c r="D10" i="3"/>
  <c r="D9" i="3"/>
  <c r="D8" i="3"/>
  <c r="D7" i="3"/>
  <c r="G6" i="3"/>
  <c r="D6" i="3"/>
  <c r="G5" i="3"/>
  <c r="D5" i="3"/>
  <c r="L24" i="2"/>
  <c r="K24" i="2"/>
  <c r="L23" i="2"/>
  <c r="K23" i="2"/>
  <c r="L22" i="2"/>
  <c r="K22" i="2"/>
  <c r="L21" i="2"/>
  <c r="K21" i="2"/>
  <c r="L20" i="2"/>
  <c r="K20" i="2"/>
  <c r="L19" i="2"/>
  <c r="K19" i="2"/>
  <c r="L18" i="2"/>
  <c r="K18" i="2"/>
  <c r="L17" i="2"/>
  <c r="K17" i="2"/>
  <c r="L16" i="2"/>
  <c r="K16" i="2"/>
  <c r="L15" i="2"/>
  <c r="K15" i="2"/>
  <c r="L14" i="2"/>
  <c r="K14" i="2"/>
  <c r="L13" i="2"/>
  <c r="K13" i="2"/>
  <c r="L12" i="2"/>
  <c r="K12" i="2"/>
  <c r="L11" i="2"/>
  <c r="K11" i="2"/>
  <c r="L10" i="2"/>
  <c r="K10" i="2"/>
  <c r="L9" i="2"/>
  <c r="K9" i="2"/>
  <c r="L8" i="2"/>
  <c r="K8" i="2"/>
  <c r="L7" i="2"/>
  <c r="K7" i="2"/>
  <c r="L6" i="2"/>
  <c r="K6" i="2"/>
  <c r="L5" i="2"/>
  <c r="K5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<sst xmlns="http://schemas.openxmlformats.org/spreadsheetml/2006/main" count="445" uniqueCount="336">
  <si>
    <t>Nasıl kullanılır?</t>
  </si>
  <si>
    <t>1</t>
  </si>
  <si>
    <t>01_Veri sayfasında 20 öğrencilik örnek veri bulunur. Puanları, sınıfları, dersleri ve tarihleri değiştirerek formüllerin nasıl tepki verdiğini gözlemleyin.</t>
  </si>
  <si>
    <t>2</t>
  </si>
  <si>
    <t>02_Temel_Formuller sayfasında temel matematik, koşul, sayma ve istatistik formüllerinin canlı örnekleri vardır.</t>
  </si>
  <si>
    <t>3</t>
  </si>
  <si>
    <t>03_Arama_Metin_Tarih sayfasında arama, metin ve tarih işlevlerini farklı girişler yazarak deneyebilirsiniz.</t>
  </si>
  <si>
    <t>4</t>
  </si>
  <si>
    <t>04_Dinamik_Diziler sayfasında Excel 2024'ün dinamik dizi işlevleri için örnek alanlar bulunur.</t>
  </si>
  <si>
    <t>5</t>
  </si>
  <si>
    <t>05_Alistirmalar sayfasındaki sarı hücrelere kendi formüllerinizi yazın. 06_Cevaplar sayfasından kontrol edebilirsiniz.</t>
  </si>
  <si>
    <t>Not</t>
  </si>
  <si>
    <t>Dosya içindeki canlı formüller XLSX standardı gereği İngilizce işlev adlarıyla saklanır. Türkçe Excel 2024 dosyayı açtığında işlev adlarını yerel Türkçe karşılıklarıyla görüntüler ve çalıştırır.</t>
  </si>
  <si>
    <t>Türkçe Excel'de formül ayırıcı çoğu Windows kurulumunda noktalı virgüldür (;). Bölge ayarınıza göre virgül (,) kullanılabilir.</t>
  </si>
  <si>
    <t>Kaynak</t>
  </si>
  <si>
    <t>Microsoft Excel işlevleri (kategoriye göre): https://support.microsoft.com/tr-tr/excel/excel-functions-by-category</t>
  </si>
  <si>
    <t>Excel 2024 yenilikleri: https://support.microsoft.com/tr-tr/excel/what-s-new-in-excel-2024-for-windows-and-mac</t>
  </si>
  <si>
    <t>20 Öğrencilik Örnek Veri Seti</t>
  </si>
  <si>
    <t>Öğrenci</t>
  </si>
  <si>
    <t>Sınıf</t>
  </si>
  <si>
    <t>Ders</t>
  </si>
  <si>
    <t>Puan1</t>
  </si>
  <si>
    <t>Puan2</t>
  </si>
  <si>
    <t>Tarih</t>
  </si>
  <si>
    <t>Cinsiyet</t>
  </si>
  <si>
    <t>E-posta</t>
  </si>
  <si>
    <t>Kod</t>
  </si>
  <si>
    <t>Birleşik Veri</t>
  </si>
  <si>
    <t>Durum</t>
  </si>
  <si>
    <t>Düzey</t>
  </si>
  <si>
    <t>Ayşe Yılmaz</t>
  </si>
  <si>
    <t>6A</t>
  </si>
  <si>
    <t>Matematik</t>
  </si>
  <si>
    <t>K</t>
  </si>
  <si>
    <t>ayse.yilmaz@example.com</t>
  </si>
  <si>
    <t>6A-MAT-01</t>
  </si>
  <si>
    <t>Ayşe Yılmaz;6A;Matematik;85</t>
  </si>
  <si>
    <t>Mehmet Kaya</t>
  </si>
  <si>
    <t>E</t>
  </si>
  <si>
    <t>mehmet.kaya@example.com</t>
  </si>
  <si>
    <t>6A-MAT-02</t>
  </si>
  <si>
    <t>Mehmet Kaya;6A;Matematik;62</t>
  </si>
  <si>
    <t>Zeynep Demir</t>
  </si>
  <si>
    <t>Türkçe</t>
  </si>
  <si>
    <t>zeynep.demir@example.com</t>
  </si>
  <si>
    <t>6A-TUR-01</t>
  </si>
  <si>
    <t>Zeynep Demir;6A;Türkçe;91</t>
  </si>
  <si>
    <t>Can Aydın</t>
  </si>
  <si>
    <t>Fen</t>
  </si>
  <si>
    <t>can.aydin@example.com</t>
  </si>
  <si>
    <t>6A-FEN-01</t>
  </si>
  <si>
    <t>Can Aydın;6A;Fen;48</t>
  </si>
  <si>
    <t>Elif Şahin</t>
  </si>
  <si>
    <t>6B</t>
  </si>
  <si>
    <t>elif.sahin@example.com</t>
  </si>
  <si>
    <t>6B-MAT-01</t>
  </si>
  <si>
    <t>Elif Şahin;6B;Matematik;73</t>
  </si>
  <si>
    <t>Emir Arslan</t>
  </si>
  <si>
    <t>emir.arslan@example.com</t>
  </si>
  <si>
    <t>6B-TUR-01</t>
  </si>
  <si>
    <t>Emir Arslan;6B;Türkçe;55</t>
  </si>
  <si>
    <t>Defne Koç</t>
  </si>
  <si>
    <t>defne.koc@example.com</t>
  </si>
  <si>
    <t>6B-FEN-01</t>
  </si>
  <si>
    <t>Defne Koç;6B;Fen;88</t>
  </si>
  <si>
    <t>Kerem Çelik</t>
  </si>
  <si>
    <t>kerem.celik@example.com</t>
  </si>
  <si>
    <t>6B-MAT-02</t>
  </si>
  <si>
    <t>Kerem Çelik;6B;Matematik;44</t>
  </si>
  <si>
    <t>Ece Kurt</t>
  </si>
  <si>
    <t>ece.kurt@example.com</t>
  </si>
  <si>
    <t>6A-TUR-02</t>
  </si>
  <si>
    <t>Ece Kurt;6A;Türkçe;78</t>
  </si>
  <si>
    <t>Arda Yıldız</t>
  </si>
  <si>
    <t>arda.yildiz@example.com</t>
  </si>
  <si>
    <t>6A-FEN-02</t>
  </si>
  <si>
    <t>Arda Yıldız;6A;Fen;69</t>
  </si>
  <si>
    <t>Selin Öz</t>
  </si>
  <si>
    <t>selin.oz@example.com</t>
  </si>
  <si>
    <t>6B-MAT-03</t>
  </si>
  <si>
    <t>Selin Öz;6B;Matematik;94</t>
  </si>
  <si>
    <t>Burak Akın</t>
  </si>
  <si>
    <t>burak.akin@example.com</t>
  </si>
  <si>
    <t>6B-TUR-02</t>
  </si>
  <si>
    <t>Burak Akın;6B;Türkçe;51</t>
  </si>
  <si>
    <t>İrem Güneş</t>
  </si>
  <si>
    <t>irem.gunes@example.com</t>
  </si>
  <si>
    <t>6A-FEN-03</t>
  </si>
  <si>
    <t>İrem Güneş;6A;Fen;82</t>
  </si>
  <si>
    <t>Mert Polat</t>
  </si>
  <si>
    <t>mert.polat@example.com</t>
  </si>
  <si>
    <t>6A-MAT-03</t>
  </si>
  <si>
    <t>Mert Polat;6A;Matematik;57</t>
  </si>
  <si>
    <t>Duru Kılıç</t>
  </si>
  <si>
    <t>duru.kilic@example.com</t>
  </si>
  <si>
    <t>6B-TUR-03</t>
  </si>
  <si>
    <t>Duru Kılıç;6B;Türkçe;87</t>
  </si>
  <si>
    <t>Kaan Yalçın</t>
  </si>
  <si>
    <t>kaan.yalcin@example.com</t>
  </si>
  <si>
    <t>6B-FEN-02</t>
  </si>
  <si>
    <t>Kaan Yalçın;6B;Fen;39</t>
  </si>
  <si>
    <t>Naz Demir</t>
  </si>
  <si>
    <t>naz.demir@example.com</t>
  </si>
  <si>
    <t>6A-MAT-04</t>
  </si>
  <si>
    <t>Naz Demir;6A;Matematik;96</t>
  </si>
  <si>
    <t>Eren Bulut</t>
  </si>
  <si>
    <t>eren.bulut@example.com</t>
  </si>
  <si>
    <t>6B-FEN-03</t>
  </si>
  <si>
    <t>Eren Bulut;6B;Fen;64</t>
  </si>
  <si>
    <t>Ada Er</t>
  </si>
  <si>
    <t>ada.er@example.com</t>
  </si>
  <si>
    <t>6A-TUR-03</t>
  </si>
  <si>
    <t>Ada Er;6A;Türkçe;74</t>
  </si>
  <si>
    <t>Berk Aslan</t>
  </si>
  <si>
    <t>berk.aslan@example.com</t>
  </si>
  <si>
    <t>6B-MAT-04</t>
  </si>
  <si>
    <t>Berk Aslan;6B;Matematik;58</t>
  </si>
  <si>
    <t>Temel, Koşullu, Sayma ve İstatistik Formülleri</t>
  </si>
  <si>
    <t>İşlev</t>
  </si>
  <si>
    <t>Türkçe formül örneği</t>
  </si>
  <si>
    <t>Ne işe yarar?</t>
  </si>
  <si>
    <t>Canlı sonuç</t>
  </si>
  <si>
    <t>Puan1 Ortalaması</t>
  </si>
  <si>
    <t>TOPLA</t>
  </si>
  <si>
    <t>=TOPLA('01_Veri'!D5:D24)</t>
  </si>
  <si>
    <t>Puan1 sütunundaki değerleri toplar.</t>
  </si>
  <si>
    <t>ORTALAMA</t>
  </si>
  <si>
    <t>=ORTALAMA('01_Veri'!D5:D24)</t>
  </si>
  <si>
    <t>Puan1 ortalamasını hesaplar.</t>
  </si>
  <si>
    <t>MİN</t>
  </si>
  <si>
    <t>=MİN('01_Veri'!D5:D24)</t>
  </si>
  <si>
    <t>En düşük Puan1 değerini bulur.</t>
  </si>
  <si>
    <t>MAK</t>
  </si>
  <si>
    <t>=MAK('01_Veri'!D5:D24)</t>
  </si>
  <si>
    <t>En yüksek Puan1 değerini bulur.</t>
  </si>
  <si>
    <t>ORTANCA</t>
  </si>
  <si>
    <t>=ORTANCA('01_Veri'!D5:D24)</t>
  </si>
  <si>
    <t>Puanların ortanca değerini bulur.</t>
  </si>
  <si>
    <t>YUVARLA</t>
  </si>
  <si>
    <t>=YUVARLA(ORTALAMA('01_Veri'!D5:D24);2)</t>
  </si>
  <si>
    <t>Ortalamayı 2 ondalık basamağa yuvarlar.</t>
  </si>
  <si>
    <t>EĞER</t>
  </si>
  <si>
    <t>=EĞER('01_Veri'!D5&gt;=50;"Başarılı";"Başarısız")</t>
  </si>
  <si>
    <t>İlk öğrencinin puanına göre başarı durumu verir.</t>
  </si>
  <si>
    <t>ÇOKEĞER</t>
  </si>
  <si>
    <t>=ÇOKEĞER('01_Veri'!D5&gt;=85;"Çok İyi";'01_Veri'!D5&gt;=70;"İyi";'01_Veri'!D5&gt;=50;"Geçer";DOĞRU;"Destek Gerekli")</t>
  </si>
  <si>
    <t>Puanı birden fazla düzeye ayırır.</t>
  </si>
  <si>
    <t>VE</t>
  </si>
  <si>
    <t>=VE('01_Veri'!B5="6A";'01_Veri'!D5&gt;=70)</t>
  </si>
  <si>
    <t>İki koşulun da doğru olup olmadığını denetler.</t>
  </si>
  <si>
    <t>VEYA</t>
  </si>
  <si>
    <t>=VEYA('01_Veri'!C5="Matematik";'01_Veri'!C5="Fen")</t>
  </si>
  <si>
    <t>Koşullardan en az biri doğruysa DOĞRU döndürür.</t>
  </si>
  <si>
    <t>EĞERHATA</t>
  </si>
  <si>
    <t>=EĞERHATA(1/0;"Hesaplama yapılamadı")</t>
  </si>
  <si>
    <t>Formül hata verdiğinde açıklayıcı sonuç gösterir.</t>
  </si>
  <si>
    <t>BAĞ_DEĞ_SAY</t>
  </si>
  <si>
    <t>=BAĞ_DEĞ_SAY('01_Veri'!D5:D24)</t>
  </si>
  <si>
    <t>Sayısal puan hücrelerini sayar.</t>
  </si>
  <si>
    <t>BAĞ_DEĞ_DOLU_SAY</t>
  </si>
  <si>
    <t>=BAĞ_DEĞ_DOLU_SAY('01_Veri'!A5:A24)</t>
  </si>
  <si>
    <t>Boş olmayan öğrenci adı hücrelerini sayar.</t>
  </si>
  <si>
    <t>EĞERSAY</t>
  </si>
  <si>
    <t>=EĞERSAY('01_Veri'!D5:D24;"&gt;=50")</t>
  </si>
  <si>
    <t>50 ve üzerindeki Puan1 sayısını verir.</t>
  </si>
  <si>
    <t>ÇOKEĞERSAY</t>
  </si>
  <si>
    <t>=ÇOKEĞERSAY('01_Veri'!B5:B24;"6A";'01_Veri'!D5:D24;"&gt;=50")</t>
  </si>
  <si>
    <t>6A sınıfında 50 ve üzeri alanları sayar.</t>
  </si>
  <si>
    <t>ETOPLA</t>
  </si>
  <si>
    <t>=ETOPLA('01_Veri'!B5:B24;"6A";'01_Veri'!D5:D24)</t>
  </si>
  <si>
    <t>6A sınıfının Puan1 toplamını verir.</t>
  </si>
  <si>
    <t>ÇOKETOPLA</t>
  </si>
  <si>
    <t>=ÇOKETOPLA('01_Veri'!D5:D24;'01_Veri'!B5:B24;"6A";'01_Veri'!C5:C24;"Matematik")</t>
  </si>
  <si>
    <t>6A Matematik Puan1 toplamını verir.</t>
  </si>
  <si>
    <t>STDSAPMA.S</t>
  </si>
  <si>
    <t>=STDSAPMA.S('01_Veri'!D5:D24)</t>
  </si>
  <si>
    <t>Örneklem standart sapmasını hesaplar.</t>
  </si>
  <si>
    <t>KORELASYON</t>
  </si>
  <si>
    <t>=KORELASYON('01_Veri'!D5:D24;'01_Veri'!E5:E24)</t>
  </si>
  <si>
    <t>Puan1 ve Puan2 arasındaki doğrusal ilişkiyi hesaplar.</t>
  </si>
  <si>
    <t>Arama, Metin ve Tarih İşlevleri</t>
  </si>
  <si>
    <t>Girdi</t>
  </si>
  <si>
    <t>Değer</t>
  </si>
  <si>
    <t>Türkçe örnek formül</t>
  </si>
  <si>
    <t>Açıklama</t>
  </si>
  <si>
    <t>Aranacak öğrenci</t>
  </si>
  <si>
    <t>DÜŞEYARA</t>
  </si>
  <si>
    <t>=DÜŞEYARA(B5;'01_Veri'!A5:E24;4;YANLIŞ)</t>
  </si>
  <si>
    <t>Öğrenci adından Puan1 getirir.</t>
  </si>
  <si>
    <t>Ham metin</t>
  </si>
  <si>
    <t>ÇAPRAZARA</t>
  </si>
  <si>
    <t>=ÇAPRAZARA(B5;'01_Veri'!A5:A24;'01_Veri'!D5:D24;"Bulunamadı")</t>
  </si>
  <si>
    <t>Daha esnek arama yapar.</t>
  </si>
  <si>
    <t>İNDİS+KAÇINCI</t>
  </si>
  <si>
    <t>=İNDİS('01_Veri'!D5:D24;KAÇINCI(B5;'01_Veri'!A5:A24;0))</t>
  </si>
  <si>
    <t>Konuma göre puanı getirir.</t>
  </si>
  <si>
    <t>Başlangıç tarihi</t>
  </si>
  <si>
    <t>SOLDAN</t>
  </si>
  <si>
    <t>=SOLDAN(KIRP(B6);4)</t>
  </si>
  <si>
    <t>Metnin soldan ilk 4 karakterini getirir.</t>
  </si>
  <si>
    <t>Bitiş tarihi</t>
  </si>
  <si>
    <t>SAĞDAN</t>
  </si>
  <si>
    <t>=SAĞDAN(KIRP(B6);5)</t>
  </si>
  <si>
    <t>Metnin sağdan son 5 karakterini getirir.</t>
  </si>
  <si>
    <t>PARÇAAL</t>
  </si>
  <si>
    <t>=PARÇAAL(KIRP(B6);2;4)</t>
  </si>
  <si>
    <t>Metnin ortasından parça alır.</t>
  </si>
  <si>
    <t>UZUNLUK</t>
  </si>
  <si>
    <t>=UZUNLUK(KIRP(B6))</t>
  </si>
  <si>
    <t>Metnin karakter sayısını verir.</t>
  </si>
  <si>
    <t>KIRP</t>
  </si>
  <si>
    <t>=KIRP(B6)</t>
  </si>
  <si>
    <t>Gereksiz boşlukları temizler.</t>
  </si>
  <si>
    <t>BÜYÜKHARF</t>
  </si>
  <si>
    <t>=BÜYÜKHARF(KIRP(B6))</t>
  </si>
  <si>
    <t>Metni büyük harfe çevirir.</t>
  </si>
  <si>
    <t>KÜÇÜKHARF</t>
  </si>
  <si>
    <t>=KÜÇÜKHARF(KIRP(B6))</t>
  </si>
  <si>
    <t>Metni küçük harfe çevirir.</t>
  </si>
  <si>
    <t>ÖNCEKİMETİN</t>
  </si>
  <si>
    <t>=ÖNCEKİMETİN(B7;"@")</t>
  </si>
  <si>
    <t>@ işaretinden önceki kısmı getirir.</t>
  </si>
  <si>
    <t>SONRAKİMETİN</t>
  </si>
  <si>
    <t>=SONRAKİMETİN(B7;"@")</t>
  </si>
  <si>
    <t>@ işaretinden sonraki alan adını getirir.</t>
  </si>
  <si>
    <t>BUGÜN</t>
  </si>
  <si>
    <t>=BUGÜN()</t>
  </si>
  <si>
    <t>Bugünün tarihini verir.</t>
  </si>
  <si>
    <t>ŞİMDİ</t>
  </si>
  <si>
    <t>=ŞİMDİ()</t>
  </si>
  <si>
    <t>Güncel tarih ve saati verir.</t>
  </si>
  <si>
    <t>TARİH</t>
  </si>
  <si>
    <t>=TARİH(2026;10;6)</t>
  </si>
  <si>
    <t>Belirtilen yıl, ay ve günden tarih üretir.</t>
  </si>
  <si>
    <t>GÜN</t>
  </si>
  <si>
    <t>=GÜN(B8)</t>
  </si>
  <si>
    <t>Tarihin gün bölümünü verir.</t>
  </si>
  <si>
    <t>AY</t>
  </si>
  <si>
    <t>=AY(B8)</t>
  </si>
  <si>
    <t>Tarihin ay bölümünü verir.</t>
  </si>
  <si>
    <t>YIL</t>
  </si>
  <si>
    <t>=YIL(B8)</t>
  </si>
  <si>
    <t>Tarihin yıl bölümünü verir.</t>
  </si>
  <si>
    <t>TAMİŞGÜNÜ</t>
  </si>
  <si>
    <t>=TAMİŞGÜNÜ(B8;B9)</t>
  </si>
  <si>
    <t>İki tarih arasındaki iş günlerini sayar.</t>
  </si>
  <si>
    <t>Not: Bazı yeni dizi işlevlerinin sonuçları Excel dosyası açıldığında masaüstü Excel 2024 tarafından yeniden hesaplanır. Formül hücresinin etrafındaki alanı boş bırakın; sonuçlar birden fazla hücreye taşabilir.</t>
  </si>
  <si>
    <t>FİLTRE – 50'nin altında kalan öğrencileri listele</t>
  </si>
  <si>
    <t>SIRALA – Puan1'e göre büyükten küçüğe</t>
  </si>
  <si>
    <t>Türkçe: =FİLTRE('01_Veri'!A5:E24;'01_Veri'!D5:D24&lt;50;"Kayıt yok")</t>
  </si>
  <si>
    <t>Türkçe: =SIRALA('01_Veri'!A5:E24;4;-1)</t>
  </si>
  <si>
    <t>BENZERSİZ – Sınıfların tekrarsız listesi</t>
  </si>
  <si>
    <t>METİNBÖL – Birleşik veriyi sütunlara ayır</t>
  </si>
  <si>
    <t>Türkçe: =BENZERSİZ('01_Veri'!B5:B24)</t>
  </si>
  <si>
    <t>Türkçe: =METİNBÖL('01_Veri'!J5;";")</t>
  </si>
  <si>
    <t>TAKE – İlk 5 öğrenciyi getir</t>
  </si>
  <si>
    <t>BIRAK – İlk 5 öğrenciyi atla</t>
  </si>
  <si>
    <t>Türkçe Excel 2024'te işlev adı: TAKE. Örnek: =TAKE('01_Veri'!A5:F24;5)</t>
  </si>
  <si>
    <t>Türkçe: =BIRAK('01_Veri'!A5:F24;5)</t>
  </si>
  <si>
    <t>SÜTUNSEÇ – Öğrenci, Sınıf ve Puan1 sütunlarını al</t>
  </si>
  <si>
    <t>SATIRSEÇ – 1., 3. ve 5. öğrenciyi getir</t>
  </si>
  <si>
    <t>Türkçe: =SÜTUNSEÇ('01_Veri'!A5:F24;1;2;4)</t>
  </si>
  <si>
    <t>Türkçe: =SATIRSEÇ('01_Veri'!A5:F24;1;3;5)</t>
  </si>
  <si>
    <t>SÜTUNA – Sınıf ve Ders verilerini tek sütuna dönüştür</t>
  </si>
  <si>
    <t>SATIRA – Sınıf ve Ders verilerini tek satıra dönüştür</t>
  </si>
  <si>
    <t>GENİŞLET – Diziyi 8x4 alana genişlet</t>
  </si>
  <si>
    <t>Türkçe: =SÜTUNA('01_Veri'!B5:C9;1)</t>
  </si>
  <si>
    <t>Türkçe: =SATIRA('01_Veri'!B5:C7;1)</t>
  </si>
  <si>
    <t>Türkçe: =GENİŞLET('01_Veri'!A5:B8;8;4;"-")</t>
  </si>
  <si>
    <t>-</t>
  </si>
  <si>
    <t>Formül Alıştırmaları</t>
  </si>
  <si>
    <t>No</t>
  </si>
  <si>
    <t>Görev</t>
  </si>
  <si>
    <t>İpucu</t>
  </si>
  <si>
    <t>Formülünüz</t>
  </si>
  <si>
    <t>Beklenen sonuç / kontrol</t>
  </si>
  <si>
    <t>Puan1 toplamını bulun.</t>
  </si>
  <si>
    <t>Tüm öğrencilerin Puan1 toplamı</t>
  </si>
  <si>
    <t>Puan1 ortalamasını 2 ondalık basamağa yuvarlayın.</t>
  </si>
  <si>
    <t>ORTALAMA + YUVARLA</t>
  </si>
  <si>
    <t>Sınıf geneli ortalama</t>
  </si>
  <si>
    <t>50'nin altında kalan öğrenci sayısını bulun.</t>
  </si>
  <si>
    <t>Başarısız öğrenci sayısı</t>
  </si>
  <si>
    <t>6A sınıfında 70 ve üzeri alan öğrenci sayısını bulun.</t>
  </si>
  <si>
    <t>6A içinde koşullu sayım</t>
  </si>
  <si>
    <t>Naz Demir'in Puan1 değerini getirin.</t>
  </si>
  <si>
    <t>Naz Demir → 96</t>
  </si>
  <si>
    <t>Ayşe Yılmaz'ın e-posta alan adını çıkarın.</t>
  </si>
  <si>
    <t>example.com</t>
  </si>
  <si>
    <t>Sınıfların tekrarsız listesini çıkarın.</t>
  </si>
  <si>
    <t>BENZERSİZ</t>
  </si>
  <si>
    <t>6A ve 6B</t>
  </si>
  <si>
    <t>Puan1'i 50'nin altında olan öğrencileri listeleyin.</t>
  </si>
  <si>
    <t>FİLTRE</t>
  </si>
  <si>
    <t>Can Aydın, Kerem Çelik, Kaan Yalçın</t>
  </si>
  <si>
    <t>Öğrencileri Puan1'e göre büyükten küçüğe sıralayın.</t>
  </si>
  <si>
    <t>SIRALA</t>
  </si>
  <si>
    <t>İlk sırada Naz Demir</t>
  </si>
  <si>
    <t>Puan1 ve Puan2 arasındaki korelasyonu hesaplayın.</t>
  </si>
  <si>
    <t>0 ile 1 arasında pozitif değer</t>
  </si>
  <si>
    <t>01_Veri sayfasından Öğrenci, Sınıf ve Puan1 sütunlarını yeni dizi olarak alın.</t>
  </si>
  <si>
    <t>SÜTUNSEÇ</t>
  </si>
  <si>
    <t>3 sütunlu dinamik dizi</t>
  </si>
  <si>
    <t>İlk 5 öğrenciyi TAKE işleviyle listeleyin.</t>
  </si>
  <si>
    <t>TAKE</t>
  </si>
  <si>
    <t>5 satırlık dinamik dizi</t>
  </si>
  <si>
    <t>Alıştırma Cevap Anahtarı</t>
  </si>
  <si>
    <t>Türkçe formül</t>
  </si>
  <si>
    <t>Kontrol değeri</t>
  </si>
  <si>
    <t>Puan1 toplamı</t>
  </si>
  <si>
    <t>Ortalama iki ondalık</t>
  </si>
  <si>
    <t>=EĞERSAY('01_Veri'!D5:D24;"&lt;50")</t>
  </si>
  <si>
    <t>50'nin altındaki puanları sayar</t>
  </si>
  <si>
    <t>=ÇOKEĞERSAY('01_Veri'!B5:B24;"6A";'01_Veri'!D5:D24;"&gt;=70")</t>
  </si>
  <si>
    <t>6A ve 70+ koşullarını birlikte uygular</t>
  </si>
  <si>
    <t>=ÇAPRAZARA("Naz Demir";'01_Veri'!A5:A24;'01_Veri'!D5:D24;"Bulunamadı")</t>
  </si>
  <si>
    <t>Naz Demir'in Puan1'i</t>
  </si>
  <si>
    <t>=SONRAKİMETİN("ayse.yilmaz@example.com";"@")</t>
  </si>
  <si>
    <t>E-posta alan adı</t>
  </si>
  <si>
    <t>=BENZERSİZ('01_Veri'!B5:B24)</t>
  </si>
  <si>
    <t>Tekrarsız sınıf listesi</t>
  </si>
  <si>
    <t>Excel'de açınca dinamik sonuç</t>
  </si>
  <si>
    <t>=FİLTRE('01_Veri'!A5:D24;'01_Veri'!D5:D24&lt;50;"Kayıt yok")</t>
  </si>
  <si>
    <t>50'nin altındaki kayıtlar</t>
  </si>
  <si>
    <t>=SIRALA('01_Veri'!A5:D24;4;-1)</t>
  </si>
  <si>
    <t>Puan1'e göre büyükten küçüğe</t>
  </si>
  <si>
    <t>İki sınav puanı arasındaki ilişki</t>
  </si>
  <si>
    <t>=SÜTUNSEÇ('01_Veri'!A5:F24;1;2;4)</t>
  </si>
  <si>
    <t>1., 2. ve 4. sütunları seçer</t>
  </si>
  <si>
    <t>=TAKE('01_Veri'!A5:F24;5)</t>
  </si>
  <si>
    <t>İlk 5 satırı getirir</t>
  </si>
  <si>
    <t>Excel Dinamik Dizi İşlevleri – Uygulama Alanı</t>
  </si>
  <si>
    <t>Excel Formül Uygulama Dosyası</t>
  </si>
  <si>
    <t>Microsoft Excel Professional Plus 2024 – Türkçe Excel için örnek çalışma dosyası</t>
  </si>
  <si>
    <t xml:space="preserve">Not : </t>
  </si>
  <si>
    <t>Bu Excel örnek çalışma sayfası, Microsoft Excel 2024 içerisinde hazirlanmıştır. Lütfen bilgisayarınızda kullandığınız Excel modülünün versiyon bilgilerini kontrol ediniz. Geçersiz ya da kullanılmayan formüller bulunabilir.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</si>
</sst>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d\.mm\.yyyy\ hh:mm"/>
  </numFmts>
  <fonts count="11">
    <font>
      <sz val="11"/>
      <name val="Carlito"/>
    </font>
    <font>
      <b/>
      <sz val="18"/>
      <color rgb="FFFFFFFF"/>
      <name val="Carlito"/>
    </font>
    <font>
      <b/>
      <sz val="12"/>
      <color rgb="FF17365D"/>
      <name val="Carlito"/>
    </font>
    <font>
      <b/>
      <sz val="11"/>
      <color rgb="FFFFFFFF"/>
      <name val="Carlito"/>
    </font>
    <font>
      <b/>
      <sz val="11"/>
      <color rgb="FF17365D"/>
      <name val="Carlito"/>
    </font>
    <font>
      <b/>
      <sz val="17"/>
      <color rgb="FFFFFFFF"/>
      <name val="Carlito"/>
    </font>
    <font>
      <b/>
      <sz val="16"/>
      <color rgb="FFFFFFFF"/>
      <name val="Carlito"/>
    </font>
    <font>
      <sz val="10"/>
      <name val="Consolas"/>
      <family val="3"/>
      <charset val="162"/>
    </font>
    <font>
      <b/>
      <sz val="11"/>
      <name val="Carlito"/>
    </font>
    <font>
      <b/>
      <sz val="11"/>
      <color rgb="FF595959"/>
      <name val="Carlito"/>
    </font>
    <font>
      <b/>
      <sz val="12"/>
      <name val="Carlito"/>
      <charset val="162"/>
    </font>
  </fonts>
  <fills count="9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2F75B5"/>
      </patternFill>
    </fill>
    <fill>
      <patternFill patternType="solid">
        <fgColor rgb="FFEEF5FB"/>
      </patternFill>
    </fill>
    <fill>
      <patternFill patternType="solid">
        <fgColor rgb="FFE2F0D9"/>
      </patternFill>
    </fill>
    <fill>
      <patternFill patternType="solid">
        <fgColor rgb="FF70AD47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4" borderId="0" xfId="0" applyNumberFormat="1" applyFont="1" applyFill="1" applyBorder="1"/>
    <xf numFmtId="0" fontId="3" fillId="4" borderId="0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vertical="center"/>
    </xf>
    <xf numFmtId="0" fontId="4" fillId="4" borderId="0" xfId="0" applyNumberFormat="1" applyFont="1" applyFill="1" applyBorder="1" applyAlignment="1">
      <alignment horizontal="center" vertical="center"/>
    </xf>
    <xf numFmtId="0" fontId="3" fillId="4" borderId="0" xfId="0" applyNumberFormat="1" applyFont="1" applyFill="1" applyBorder="1" applyAlignment="1">
      <alignment vertical="center" wrapText="1"/>
    </xf>
    <xf numFmtId="0" fontId="4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vertical="center" wrapText="1"/>
    </xf>
    <xf numFmtId="0" fontId="3" fillId="4" borderId="0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Fill="1" applyBorder="1" applyAlignment="1">
      <alignment vertical="center" wrapText="1"/>
    </xf>
    <xf numFmtId="0" fontId="4" fillId="0" borderId="0" xfId="0" applyNumberFormat="1" applyFont="1" applyFill="1" applyBorder="1" applyAlignment="1">
      <alignment wrapText="1"/>
    </xf>
    <xf numFmtId="0" fontId="7" fillId="5" borderId="0" xfId="0" applyNumberFormat="1" applyFont="1" applyFill="1" applyBorder="1" applyAlignment="1">
      <alignment wrapText="1"/>
    </xf>
    <xf numFmtId="0" fontId="0" fillId="6" borderId="0" xfId="0" applyNumberFormat="1" applyFont="1" applyFill="1" applyBorder="1" applyAlignment="1">
      <alignment wrapText="1"/>
    </xf>
    <xf numFmtId="0" fontId="8" fillId="6" borderId="0" xfId="0" applyNumberFormat="1" applyFont="1" applyFill="1" applyBorder="1" applyAlignment="1">
      <alignment wrapText="1"/>
    </xf>
    <xf numFmtId="0" fontId="3" fillId="7" borderId="0" xfId="0" applyNumberFormat="1" applyFont="1" applyFill="1" applyBorder="1"/>
    <xf numFmtId="2" fontId="0" fillId="0" borderId="0" xfId="0" applyNumberFormat="1" applyFont="1" applyFill="1" applyBorder="1"/>
    <xf numFmtId="164" fontId="0" fillId="8" borderId="0" xfId="0" applyNumberFormat="1" applyFont="1" applyFill="1" applyBorder="1"/>
    <xf numFmtId="0" fontId="0" fillId="8" borderId="0" xfId="0" applyNumberFormat="1" applyFont="1" applyFill="1" applyBorder="1" applyAlignment="1">
      <alignment wrapText="1"/>
    </xf>
    <xf numFmtId="0" fontId="4" fillId="0" borderId="0" xfId="0" applyNumberFormat="1" applyFont="1" applyFill="1" applyBorder="1" applyAlignment="1">
      <alignment horizontal="center" wrapText="1"/>
    </xf>
    <xf numFmtId="164" fontId="0" fillId="0" borderId="0" xfId="0" applyNumberFormat="1" applyFont="1" applyFill="1" applyBorder="1" applyAlignment="1">
      <alignment horizontal="center" vertical="center" wrapText="1"/>
    </xf>
    <xf numFmtId="165" fontId="8" fillId="6" borderId="0" xfId="0" applyNumberFormat="1" applyFont="1" applyFill="1" applyBorder="1" applyAlignment="1">
      <alignment wrapText="1"/>
    </xf>
    <xf numFmtId="0" fontId="1" fillId="2" borderId="0" xfId="0" applyNumberFormat="1" applyFont="1" applyFill="1" applyBorder="1" applyAlignment="1">
      <alignment horizontal="center" vertical="center"/>
    </xf>
    <xf numFmtId="0" fontId="2" fillId="3" borderId="0" xfId="0" applyNumberFormat="1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>
      <alignment horizontal="center" vertical="center"/>
    </xf>
    <xf numFmtId="0" fontId="6" fillId="2" borderId="0" xfId="0" applyNumberFormat="1" applyFont="1" applyFill="1" applyBorder="1" applyAlignment="1">
      <alignment horizontal="center" vertical="center"/>
    </xf>
    <xf numFmtId="0" fontId="9" fillId="8" borderId="0" xfId="0" applyNumberFormat="1" applyFont="1" applyFill="1" applyBorder="1" applyAlignment="1">
      <alignment wrapText="1"/>
    </xf>
    <xf numFmtId="0" fontId="3" fillId="4" borderId="0" xfId="0" applyNumberFormat="1" applyFont="1" applyFill="1" applyBorder="1"/>
    <xf numFmtId="0" fontId="7" fillId="5" borderId="0" xfId="0" applyNumberFormat="1" applyFont="1" applyFill="1" applyBorder="1" applyAlignment="1">
      <alignment wrapText="1"/>
    </xf>
    <xf numFmtId="0" fontId="7" fillId="5" borderId="0" xfId="0" applyNumberFormat="1" applyFont="1" applyFill="1" applyBorder="1"/>
    <xf numFmtId="0" fontId="8" fillId="6" borderId="0" xfId="0" applyNumberFormat="1" applyFont="1" applyFill="1" applyBorder="1" applyAlignment="1">
      <alignment horizontal="right" wrapText="1"/>
    </xf>
    <xf numFmtId="0" fontId="0" fillId="8" borderId="0" xfId="0" applyNumberFormat="1" applyFont="1" applyFill="1" applyBorder="1" applyAlignment="1">
      <alignment horizontal="right"/>
    </xf>
    <xf numFmtId="0" fontId="0" fillId="6" borderId="0" xfId="0" applyNumberFormat="1" applyFont="1" applyFill="1" applyBorder="1" applyAlignment="1">
      <alignment horizontal="right" wrapText="1"/>
    </xf>
    <xf numFmtId="0" fontId="2" fillId="3" borderId="0" xfId="0" applyNumberFormat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10" fillId="0" borderId="0" xfId="0" applyFont="1"/>
  </cellXfs>
  <cellStyles count="1">
    <cellStyle name="Normal" xfId="0" builtinId="0"/>
  </cellStyles>
  <dxfs count="2">
    <dxf>
      <font>
        <b/>
        <color rgb="FF38761D"/>
      </font>
      <fill>
        <patternFill patternType="solid">
          <bgColor rgb="FFE2F0D9"/>
        </patternFill>
      </fill>
    </dxf>
    <dxf>
      <font>
        <b/>
        <color rgb="FFC00000"/>
      </font>
      <fill>
        <patternFill patternType="solid">
          <bgColor rgb="FF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c:style val="2"/>
  <c:chart>
    <c:title>
      <c:tx>
        <c:rich>
          <a:bodyPr/>
          <a:lstStyle/>
          <a:p>
            <a:r>
              <a:rPr lang="tr-TR"/>
              <a:t>Sınıf Ortalamaları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Puan1 Ortalaması</c:v>
          </c:tx>
          <c:invertIfNegative val="1"/>
          <c:cat>
            <c:strRef>
              <c:f>'02_Temel_Formuller'!$F$5:$F$6</c:f>
              <c:strCache>
                <c:ptCount val="2"/>
                <c:pt idx="0">
                  <c:v>6A</c:v>
                </c:pt>
                <c:pt idx="1">
                  <c:v>6B</c:v>
                </c:pt>
              </c:strCache>
            </c:strRef>
          </c:cat>
          <c:val>
            <c:numRef>
              <c:f>'02_Temel_Formuller'!$G$5:$G$6</c:f>
              <c:numCache>
                <c:formatCode>0.00</c:formatCode>
                <c:ptCount val="2"/>
                <c:pt idx="0">
                  <c:v>74.2</c:v>
                </c:pt>
                <c:pt idx="1">
                  <c:v>65.3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48-462E-9349-349DE1B7B9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</xdr:row>
      <xdr:rowOff>0</xdr:rowOff>
    </xdr:from>
    <xdr:to>
      <xdr:col>11</xdr:col>
      <xdr:colOff>0</xdr:colOff>
      <xdr:row>20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grenciVerisi" displayName="OgrenciVerisi" ref="A4:L24" totalsRowShown="0">
  <tableColumns count="12">
    <tableColumn id="1" xr3:uid="{00000000-0010-0000-0000-000001000000}" name="Öğrenci"/>
    <tableColumn id="2" xr3:uid="{00000000-0010-0000-0000-000002000000}" name="Sınıf"/>
    <tableColumn id="3" xr3:uid="{00000000-0010-0000-0000-000003000000}" name="Ders"/>
    <tableColumn id="4" xr3:uid="{00000000-0010-0000-0000-000004000000}" name="Puan1"/>
    <tableColumn id="5" xr3:uid="{00000000-0010-0000-0000-000005000000}" name="Puan2"/>
    <tableColumn id="6" xr3:uid="{00000000-0010-0000-0000-000006000000}" name="Tarih"/>
    <tableColumn id="7" xr3:uid="{00000000-0010-0000-0000-000007000000}" name="Cinsiyet"/>
    <tableColumn id="8" xr3:uid="{00000000-0010-0000-0000-000008000000}" name="E-posta"/>
    <tableColumn id="9" xr3:uid="{00000000-0010-0000-0000-000009000000}" name="Kod"/>
    <tableColumn id="10" xr3:uid="{00000000-0010-0000-0000-00000A000000}" name="Birleşik Veri"/>
    <tableColumn id="11" xr3:uid="{00000000-0010-0000-0000-00000B000000}" name="Durum"/>
    <tableColumn id="12" xr3:uid="{00000000-0010-0000-0000-00000C000000}" name="Düze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workbookViewId="0">
      <selection activeCell="A19" sqref="A19"/>
    </sheetView>
  </sheetViews>
  <sheetFormatPr defaultRowHeight="14.25"/>
  <cols>
    <col min="1" max="1" width="16" customWidth="1"/>
    <col min="2" max="2" width="100" customWidth="1"/>
    <col min="3" max="8" width="12" customWidth="1"/>
  </cols>
  <sheetData>
    <row r="1" spans="1:8">
      <c r="A1" s="22" t="s">
        <v>332</v>
      </c>
      <c r="B1" s="22"/>
      <c r="C1" s="22"/>
      <c r="D1" s="22"/>
      <c r="E1" s="22"/>
      <c r="F1" s="22"/>
      <c r="G1" s="22"/>
      <c r="H1" s="22"/>
    </row>
    <row r="2" spans="1:8">
      <c r="A2" s="22"/>
      <c r="B2" s="22"/>
      <c r="C2" s="22"/>
      <c r="D2" s="22"/>
      <c r="E2" s="22"/>
      <c r="F2" s="22"/>
      <c r="G2" s="22"/>
      <c r="H2" s="22"/>
    </row>
    <row r="3" spans="1:8" ht="15" customHeight="1">
      <c r="A3" s="4"/>
      <c r="B3" s="4"/>
      <c r="C3" s="4"/>
      <c r="D3" s="4"/>
      <c r="E3" s="4"/>
      <c r="F3" s="4"/>
      <c r="G3" s="4"/>
      <c r="H3" s="4"/>
    </row>
    <row r="4" spans="1:8" ht="15" customHeight="1">
      <c r="A4" s="23" t="s">
        <v>333</v>
      </c>
      <c r="B4" s="23"/>
      <c r="C4" s="23"/>
      <c r="D4" s="23"/>
      <c r="E4" s="23"/>
      <c r="F4" s="23"/>
      <c r="G4" s="23"/>
      <c r="H4" s="23"/>
    </row>
    <row r="5" spans="1:8" ht="15" customHeight="1">
      <c r="A5" s="4"/>
      <c r="B5" s="4"/>
      <c r="C5" s="4"/>
      <c r="D5" s="4"/>
      <c r="E5" s="4"/>
      <c r="F5" s="4"/>
      <c r="G5" s="4"/>
      <c r="H5" s="4"/>
    </row>
    <row r="6" spans="1:8" ht="15" customHeight="1">
      <c r="A6" s="5" t="s">
        <v>0</v>
      </c>
      <c r="B6" s="6"/>
      <c r="C6" s="4"/>
      <c r="D6" s="4"/>
      <c r="E6" s="4"/>
      <c r="F6" s="4"/>
      <c r="G6" s="4"/>
      <c r="H6" s="4"/>
    </row>
    <row r="7" spans="1:8" ht="26.45" customHeight="1">
      <c r="A7" s="7" t="s">
        <v>1</v>
      </c>
      <c r="B7" s="8" t="s">
        <v>2</v>
      </c>
      <c r="C7" s="4"/>
      <c r="D7" s="4"/>
      <c r="E7" s="4"/>
      <c r="F7" s="4"/>
      <c r="G7" s="4"/>
      <c r="H7" s="4"/>
    </row>
    <row r="8" spans="1:8" ht="15" customHeight="1">
      <c r="A8" s="7" t="s">
        <v>3</v>
      </c>
      <c r="B8" s="8" t="s">
        <v>4</v>
      </c>
      <c r="C8" s="4"/>
      <c r="D8" s="4"/>
      <c r="E8" s="4"/>
      <c r="F8" s="4"/>
      <c r="G8" s="4"/>
      <c r="H8" s="4"/>
    </row>
    <row r="9" spans="1:8" ht="15" customHeight="1">
      <c r="A9" s="7" t="s">
        <v>5</v>
      </c>
      <c r="B9" s="8" t="s">
        <v>6</v>
      </c>
      <c r="C9" s="4"/>
      <c r="D9" s="4"/>
      <c r="E9" s="4"/>
      <c r="F9" s="4"/>
      <c r="G9" s="4"/>
      <c r="H9" s="4"/>
    </row>
    <row r="10" spans="1:8" ht="15" customHeight="1">
      <c r="A10" s="7" t="s">
        <v>7</v>
      </c>
      <c r="B10" s="8" t="s">
        <v>8</v>
      </c>
      <c r="C10" s="4"/>
      <c r="D10" s="4"/>
      <c r="E10" s="4"/>
      <c r="F10" s="4"/>
      <c r="G10" s="4"/>
      <c r="H10" s="4"/>
    </row>
    <row r="11" spans="1:8" ht="15" customHeight="1">
      <c r="A11" s="7" t="s">
        <v>9</v>
      </c>
      <c r="B11" s="8" t="s">
        <v>10</v>
      </c>
      <c r="C11" s="4"/>
      <c r="D11" s="4"/>
      <c r="E11" s="4"/>
      <c r="F11" s="4"/>
      <c r="G11" s="4"/>
      <c r="H11" s="4"/>
    </row>
    <row r="12" spans="1:8" ht="26.45" customHeight="1">
      <c r="A12" s="7" t="s">
        <v>11</v>
      </c>
      <c r="B12" s="8" t="s">
        <v>12</v>
      </c>
      <c r="C12" s="4"/>
      <c r="D12" s="4"/>
      <c r="E12" s="4"/>
      <c r="F12" s="4"/>
      <c r="G12" s="4"/>
      <c r="H12" s="4"/>
    </row>
    <row r="13" spans="1:8" ht="15" customHeight="1">
      <c r="A13" s="7" t="s">
        <v>11</v>
      </c>
      <c r="B13" s="8" t="s">
        <v>13</v>
      </c>
      <c r="C13" s="4"/>
      <c r="D13" s="4"/>
      <c r="E13" s="4"/>
      <c r="F13" s="4"/>
      <c r="G13" s="4"/>
      <c r="H13" s="4"/>
    </row>
    <row r="14" spans="1:8" ht="15" customHeight="1">
      <c r="A14" s="7" t="s">
        <v>14</v>
      </c>
      <c r="B14" s="8" t="s">
        <v>15</v>
      </c>
      <c r="C14" s="4"/>
      <c r="D14" s="4"/>
      <c r="E14" s="4"/>
      <c r="F14" s="4"/>
      <c r="G14" s="4"/>
      <c r="H14" s="4"/>
    </row>
    <row r="15" spans="1:8" ht="15" customHeight="1">
      <c r="A15" s="7" t="s">
        <v>14</v>
      </c>
      <c r="B15" s="8" t="s">
        <v>16</v>
      </c>
      <c r="C15" s="4"/>
      <c r="D15" s="4"/>
      <c r="E15" s="4"/>
      <c r="F15" s="4"/>
      <c r="G15" s="4"/>
      <c r="H15" s="4"/>
    </row>
    <row r="24" spans="1:9" ht="15.75">
      <c r="A24" s="35" t="s">
        <v>334</v>
      </c>
      <c r="B24" s="33" t="s">
        <v>335</v>
      </c>
      <c r="C24" s="33"/>
      <c r="D24" s="33"/>
      <c r="E24" s="33"/>
      <c r="F24" s="33"/>
      <c r="G24" s="33"/>
      <c r="H24" s="33"/>
      <c r="I24" s="33"/>
    </row>
    <row r="25" spans="1:9">
      <c r="B25" s="34"/>
      <c r="C25" s="34"/>
      <c r="D25" s="34"/>
      <c r="E25" s="34"/>
      <c r="F25" s="34"/>
      <c r="G25" s="34"/>
      <c r="H25" s="34"/>
      <c r="I25" s="34"/>
    </row>
  </sheetData>
  <mergeCells count="3">
    <mergeCell ref="A1:H2"/>
    <mergeCell ref="A4:H4"/>
    <mergeCell ref="B24:I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4"/>
  <sheetViews>
    <sheetView workbookViewId="0">
      <selection activeCell="A29" sqref="A29"/>
    </sheetView>
  </sheetViews>
  <sheetFormatPr defaultRowHeight="14.25"/>
  <cols>
    <col min="1" max="1" width="20" customWidth="1"/>
    <col min="2" max="2" width="10" customWidth="1"/>
    <col min="3" max="3" width="14" customWidth="1"/>
    <col min="4" max="5" width="10" customWidth="1"/>
    <col min="6" max="6" width="12" customWidth="1"/>
    <col min="7" max="7" width="10" customWidth="1"/>
    <col min="8" max="8" width="28" customWidth="1"/>
    <col min="9" max="9" width="14" customWidth="1"/>
    <col min="10" max="10" width="34" customWidth="1"/>
    <col min="11" max="11" width="13" customWidth="1"/>
    <col min="12" max="12" width="18" customWidth="1"/>
  </cols>
  <sheetData>
    <row r="1" spans="1:12">
      <c r="A1" s="24" t="s">
        <v>17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4" spans="1:12" ht="15" customHeight="1">
      <c r="A4" s="9" t="s">
        <v>18</v>
      </c>
      <c r="B4" s="9" t="s">
        <v>19</v>
      </c>
      <c r="C4" s="9" t="s">
        <v>20</v>
      </c>
      <c r="D4" s="9" t="s">
        <v>21</v>
      </c>
      <c r="E4" s="9" t="s">
        <v>22</v>
      </c>
      <c r="F4" s="9" t="s">
        <v>23</v>
      </c>
      <c r="G4" s="9" t="s">
        <v>24</v>
      </c>
      <c r="H4" s="9" t="s">
        <v>25</v>
      </c>
      <c r="I4" s="9" t="s">
        <v>26</v>
      </c>
      <c r="J4" s="9" t="s">
        <v>27</v>
      </c>
      <c r="K4" s="9" t="s">
        <v>28</v>
      </c>
      <c r="L4" s="9" t="s">
        <v>29</v>
      </c>
    </row>
    <row r="5" spans="1:12" ht="15" customHeight="1">
      <c r="A5" s="8" t="s">
        <v>30</v>
      </c>
      <c r="B5" s="8" t="s">
        <v>31</v>
      </c>
      <c r="C5" s="8" t="s">
        <v>32</v>
      </c>
      <c r="D5" s="10">
        <v>85</v>
      </c>
      <c r="E5" s="10">
        <v>88</v>
      </c>
      <c r="F5" s="20">
        <v>46296</v>
      </c>
      <c r="G5" s="8" t="s">
        <v>33</v>
      </c>
      <c r="H5" s="8" t="s">
        <v>34</v>
      </c>
      <c r="I5" s="8" t="s">
        <v>35</v>
      </c>
      <c r="J5" s="8" t="s">
        <v>36</v>
      </c>
      <c r="K5" s="8" t="str">
        <f t="shared" ref="K5:K24" si="0">IF(D5&gt;=50,"Başarılı","Başarısız")</f>
        <v>Başarılı</v>
      </c>
      <c r="L5" s="8" t="e">
        <f t="shared" ref="L5:L24" ca="1" si="1">_xludf.IFS(D5&gt;=85,"Çok İyi",D5&gt;=70,"İyi",D5&gt;=50,"Geçer",TRUE,"Destek Gerekli")</f>
        <v>#NAME?</v>
      </c>
    </row>
    <row r="6" spans="1:12" ht="15" customHeight="1">
      <c r="A6" s="8" t="s">
        <v>37</v>
      </c>
      <c r="B6" s="8" t="s">
        <v>31</v>
      </c>
      <c r="C6" s="8" t="s">
        <v>32</v>
      </c>
      <c r="D6" s="10">
        <v>62</v>
      </c>
      <c r="E6" s="10">
        <v>66</v>
      </c>
      <c r="F6" s="20">
        <v>46296</v>
      </c>
      <c r="G6" s="8" t="s">
        <v>38</v>
      </c>
      <c r="H6" s="8" t="s">
        <v>39</v>
      </c>
      <c r="I6" s="8" t="s">
        <v>40</v>
      </c>
      <c r="J6" s="8" t="s">
        <v>41</v>
      </c>
      <c r="K6" s="8" t="str">
        <f t="shared" si="0"/>
        <v>Başarılı</v>
      </c>
      <c r="L6" s="8" t="e">
        <f t="shared" ca="1" si="1"/>
        <v>#NAME?</v>
      </c>
    </row>
    <row r="7" spans="1:12" ht="15" customHeight="1">
      <c r="A7" s="8" t="s">
        <v>42</v>
      </c>
      <c r="B7" s="8" t="s">
        <v>31</v>
      </c>
      <c r="C7" s="8" t="s">
        <v>43</v>
      </c>
      <c r="D7" s="10">
        <v>91</v>
      </c>
      <c r="E7" s="10">
        <v>94</v>
      </c>
      <c r="F7" s="20">
        <v>46297</v>
      </c>
      <c r="G7" s="8" t="s">
        <v>33</v>
      </c>
      <c r="H7" s="8" t="s">
        <v>44</v>
      </c>
      <c r="I7" s="8" t="s">
        <v>45</v>
      </c>
      <c r="J7" s="8" t="s">
        <v>46</v>
      </c>
      <c r="K7" s="8" t="str">
        <f t="shared" si="0"/>
        <v>Başarılı</v>
      </c>
      <c r="L7" s="8" t="e">
        <f t="shared" ca="1" si="1"/>
        <v>#NAME?</v>
      </c>
    </row>
    <row r="8" spans="1:12" ht="15" customHeight="1">
      <c r="A8" s="8" t="s">
        <v>47</v>
      </c>
      <c r="B8" s="8" t="s">
        <v>31</v>
      </c>
      <c r="C8" s="8" t="s">
        <v>48</v>
      </c>
      <c r="D8" s="10">
        <v>48</v>
      </c>
      <c r="E8" s="10">
        <v>55</v>
      </c>
      <c r="F8" s="20">
        <v>46297</v>
      </c>
      <c r="G8" s="8" t="s">
        <v>38</v>
      </c>
      <c r="H8" s="8" t="s">
        <v>49</v>
      </c>
      <c r="I8" s="8" t="s">
        <v>50</v>
      </c>
      <c r="J8" s="8" t="s">
        <v>51</v>
      </c>
      <c r="K8" s="8" t="str">
        <f t="shared" si="0"/>
        <v>Başarısız</v>
      </c>
      <c r="L8" s="8" t="e">
        <f t="shared" ca="1" si="1"/>
        <v>#NAME?</v>
      </c>
    </row>
    <row r="9" spans="1:12" ht="15" customHeight="1">
      <c r="A9" s="8" t="s">
        <v>52</v>
      </c>
      <c r="B9" s="8" t="s">
        <v>53</v>
      </c>
      <c r="C9" s="8" t="s">
        <v>32</v>
      </c>
      <c r="D9" s="10">
        <v>73</v>
      </c>
      <c r="E9" s="10">
        <v>77</v>
      </c>
      <c r="F9" s="20">
        <v>46298</v>
      </c>
      <c r="G9" s="8" t="s">
        <v>33</v>
      </c>
      <c r="H9" s="8" t="s">
        <v>54</v>
      </c>
      <c r="I9" s="8" t="s">
        <v>55</v>
      </c>
      <c r="J9" s="8" t="s">
        <v>56</v>
      </c>
      <c r="K9" s="8" t="str">
        <f t="shared" si="0"/>
        <v>Başarılı</v>
      </c>
      <c r="L9" s="8" t="e">
        <f t="shared" ca="1" si="1"/>
        <v>#NAME?</v>
      </c>
    </row>
    <row r="10" spans="1:12" ht="15" customHeight="1">
      <c r="A10" s="8" t="s">
        <v>57</v>
      </c>
      <c r="B10" s="8" t="s">
        <v>53</v>
      </c>
      <c r="C10" s="8" t="s">
        <v>43</v>
      </c>
      <c r="D10" s="10">
        <v>55</v>
      </c>
      <c r="E10" s="10">
        <v>61</v>
      </c>
      <c r="F10" s="20">
        <v>46298</v>
      </c>
      <c r="G10" s="8" t="s">
        <v>38</v>
      </c>
      <c r="H10" s="8" t="s">
        <v>58</v>
      </c>
      <c r="I10" s="8" t="s">
        <v>59</v>
      </c>
      <c r="J10" s="8" t="s">
        <v>60</v>
      </c>
      <c r="K10" s="8" t="str">
        <f t="shared" si="0"/>
        <v>Başarılı</v>
      </c>
      <c r="L10" s="8" t="e">
        <f t="shared" ca="1" si="1"/>
        <v>#NAME?</v>
      </c>
    </row>
    <row r="11" spans="1:12" ht="15" customHeight="1">
      <c r="A11" s="8" t="s">
        <v>61</v>
      </c>
      <c r="B11" s="8" t="s">
        <v>53</v>
      </c>
      <c r="C11" s="8" t="s">
        <v>48</v>
      </c>
      <c r="D11" s="10">
        <v>88</v>
      </c>
      <c r="E11" s="10">
        <v>90</v>
      </c>
      <c r="F11" s="20">
        <v>46299</v>
      </c>
      <c r="G11" s="8" t="s">
        <v>33</v>
      </c>
      <c r="H11" s="8" t="s">
        <v>62</v>
      </c>
      <c r="I11" s="8" t="s">
        <v>63</v>
      </c>
      <c r="J11" s="8" t="s">
        <v>64</v>
      </c>
      <c r="K11" s="8" t="str">
        <f t="shared" si="0"/>
        <v>Başarılı</v>
      </c>
      <c r="L11" s="8" t="e">
        <f t="shared" ca="1" si="1"/>
        <v>#NAME?</v>
      </c>
    </row>
    <row r="12" spans="1:12" ht="15" customHeight="1">
      <c r="A12" s="8" t="s">
        <v>65</v>
      </c>
      <c r="B12" s="8" t="s">
        <v>53</v>
      </c>
      <c r="C12" s="8" t="s">
        <v>32</v>
      </c>
      <c r="D12" s="10">
        <v>44</v>
      </c>
      <c r="E12" s="10">
        <v>50</v>
      </c>
      <c r="F12" s="20">
        <v>46299</v>
      </c>
      <c r="G12" s="8" t="s">
        <v>38</v>
      </c>
      <c r="H12" s="8" t="s">
        <v>66</v>
      </c>
      <c r="I12" s="8" t="s">
        <v>67</v>
      </c>
      <c r="J12" s="8" t="s">
        <v>68</v>
      </c>
      <c r="K12" s="8" t="str">
        <f t="shared" si="0"/>
        <v>Başarısız</v>
      </c>
      <c r="L12" s="8" t="e">
        <f t="shared" ca="1" si="1"/>
        <v>#NAME?</v>
      </c>
    </row>
    <row r="13" spans="1:12" ht="15" customHeight="1">
      <c r="A13" s="8" t="s">
        <v>69</v>
      </c>
      <c r="B13" s="8" t="s">
        <v>31</v>
      </c>
      <c r="C13" s="8" t="s">
        <v>43</v>
      </c>
      <c r="D13" s="10">
        <v>78</v>
      </c>
      <c r="E13" s="10">
        <v>82</v>
      </c>
      <c r="F13" s="20">
        <v>46300</v>
      </c>
      <c r="G13" s="8" t="s">
        <v>33</v>
      </c>
      <c r="H13" s="8" t="s">
        <v>70</v>
      </c>
      <c r="I13" s="8" t="s">
        <v>71</v>
      </c>
      <c r="J13" s="8" t="s">
        <v>72</v>
      </c>
      <c r="K13" s="8" t="str">
        <f t="shared" si="0"/>
        <v>Başarılı</v>
      </c>
      <c r="L13" s="8" t="e">
        <f t="shared" ca="1" si="1"/>
        <v>#NAME?</v>
      </c>
    </row>
    <row r="14" spans="1:12" ht="15" customHeight="1">
      <c r="A14" s="8" t="s">
        <v>73</v>
      </c>
      <c r="B14" s="8" t="s">
        <v>31</v>
      </c>
      <c r="C14" s="8" t="s">
        <v>48</v>
      </c>
      <c r="D14" s="10">
        <v>69</v>
      </c>
      <c r="E14" s="10">
        <v>72</v>
      </c>
      <c r="F14" s="20">
        <v>46300</v>
      </c>
      <c r="G14" s="8" t="s">
        <v>38</v>
      </c>
      <c r="H14" s="8" t="s">
        <v>74</v>
      </c>
      <c r="I14" s="8" t="s">
        <v>75</v>
      </c>
      <c r="J14" s="8" t="s">
        <v>76</v>
      </c>
      <c r="K14" s="8" t="str">
        <f t="shared" si="0"/>
        <v>Başarılı</v>
      </c>
      <c r="L14" s="8" t="e">
        <f t="shared" ca="1" si="1"/>
        <v>#NAME?</v>
      </c>
    </row>
    <row r="15" spans="1:12" ht="15" customHeight="1">
      <c r="A15" s="8" t="s">
        <v>77</v>
      </c>
      <c r="B15" s="8" t="s">
        <v>53</v>
      </c>
      <c r="C15" s="8" t="s">
        <v>32</v>
      </c>
      <c r="D15" s="10">
        <v>94</v>
      </c>
      <c r="E15" s="10">
        <v>96</v>
      </c>
      <c r="F15" s="20">
        <v>46301</v>
      </c>
      <c r="G15" s="8" t="s">
        <v>33</v>
      </c>
      <c r="H15" s="8" t="s">
        <v>78</v>
      </c>
      <c r="I15" s="8" t="s">
        <v>79</v>
      </c>
      <c r="J15" s="8" t="s">
        <v>80</v>
      </c>
      <c r="K15" s="8" t="str">
        <f t="shared" si="0"/>
        <v>Başarılı</v>
      </c>
      <c r="L15" s="8" t="e">
        <f t="shared" ca="1" si="1"/>
        <v>#NAME?</v>
      </c>
    </row>
    <row r="16" spans="1:12" ht="15" customHeight="1">
      <c r="A16" s="8" t="s">
        <v>81</v>
      </c>
      <c r="B16" s="8" t="s">
        <v>53</v>
      </c>
      <c r="C16" s="8" t="s">
        <v>43</v>
      </c>
      <c r="D16" s="10">
        <v>51</v>
      </c>
      <c r="E16" s="10">
        <v>58</v>
      </c>
      <c r="F16" s="20">
        <v>46301</v>
      </c>
      <c r="G16" s="8" t="s">
        <v>38</v>
      </c>
      <c r="H16" s="8" t="s">
        <v>82</v>
      </c>
      <c r="I16" s="8" t="s">
        <v>83</v>
      </c>
      <c r="J16" s="8" t="s">
        <v>84</v>
      </c>
      <c r="K16" s="8" t="str">
        <f t="shared" si="0"/>
        <v>Başarılı</v>
      </c>
      <c r="L16" s="8" t="e">
        <f t="shared" ca="1" si="1"/>
        <v>#NAME?</v>
      </c>
    </row>
    <row r="17" spans="1:12" ht="15" customHeight="1">
      <c r="A17" s="8" t="s">
        <v>85</v>
      </c>
      <c r="B17" s="8" t="s">
        <v>31</v>
      </c>
      <c r="C17" s="8" t="s">
        <v>48</v>
      </c>
      <c r="D17" s="10">
        <v>82</v>
      </c>
      <c r="E17" s="10">
        <v>86</v>
      </c>
      <c r="F17" s="20">
        <v>46302</v>
      </c>
      <c r="G17" s="8" t="s">
        <v>33</v>
      </c>
      <c r="H17" s="8" t="s">
        <v>86</v>
      </c>
      <c r="I17" s="8" t="s">
        <v>87</v>
      </c>
      <c r="J17" s="8" t="s">
        <v>88</v>
      </c>
      <c r="K17" s="8" t="str">
        <f t="shared" si="0"/>
        <v>Başarılı</v>
      </c>
      <c r="L17" s="8" t="e">
        <f t="shared" ca="1" si="1"/>
        <v>#NAME?</v>
      </c>
    </row>
    <row r="18" spans="1:12" ht="15" customHeight="1">
      <c r="A18" s="8" t="s">
        <v>89</v>
      </c>
      <c r="B18" s="8" t="s">
        <v>31</v>
      </c>
      <c r="C18" s="8" t="s">
        <v>32</v>
      </c>
      <c r="D18" s="10">
        <v>57</v>
      </c>
      <c r="E18" s="10">
        <v>63</v>
      </c>
      <c r="F18" s="20">
        <v>46302</v>
      </c>
      <c r="G18" s="8" t="s">
        <v>38</v>
      </c>
      <c r="H18" s="8" t="s">
        <v>90</v>
      </c>
      <c r="I18" s="8" t="s">
        <v>91</v>
      </c>
      <c r="J18" s="8" t="s">
        <v>92</v>
      </c>
      <c r="K18" s="8" t="str">
        <f t="shared" si="0"/>
        <v>Başarılı</v>
      </c>
      <c r="L18" s="8" t="e">
        <f t="shared" ca="1" si="1"/>
        <v>#NAME?</v>
      </c>
    </row>
    <row r="19" spans="1:12" ht="15" customHeight="1">
      <c r="A19" s="8" t="s">
        <v>93</v>
      </c>
      <c r="B19" s="8" t="s">
        <v>53</v>
      </c>
      <c r="C19" s="8" t="s">
        <v>43</v>
      </c>
      <c r="D19" s="10">
        <v>87</v>
      </c>
      <c r="E19" s="10">
        <v>89</v>
      </c>
      <c r="F19" s="20">
        <v>46303</v>
      </c>
      <c r="G19" s="8" t="s">
        <v>33</v>
      </c>
      <c r="H19" s="8" t="s">
        <v>94</v>
      </c>
      <c r="I19" s="8" t="s">
        <v>95</v>
      </c>
      <c r="J19" s="8" t="s">
        <v>96</v>
      </c>
      <c r="K19" s="8" t="str">
        <f t="shared" si="0"/>
        <v>Başarılı</v>
      </c>
      <c r="L19" s="8" t="e">
        <f t="shared" ca="1" si="1"/>
        <v>#NAME?</v>
      </c>
    </row>
    <row r="20" spans="1:12" ht="15" customHeight="1">
      <c r="A20" s="8" t="s">
        <v>97</v>
      </c>
      <c r="B20" s="8" t="s">
        <v>53</v>
      </c>
      <c r="C20" s="8" t="s">
        <v>48</v>
      </c>
      <c r="D20" s="10">
        <v>39</v>
      </c>
      <c r="E20" s="10">
        <v>47</v>
      </c>
      <c r="F20" s="20">
        <v>46303</v>
      </c>
      <c r="G20" s="8" t="s">
        <v>38</v>
      </c>
      <c r="H20" s="8" t="s">
        <v>98</v>
      </c>
      <c r="I20" s="8" t="s">
        <v>99</v>
      </c>
      <c r="J20" s="8" t="s">
        <v>100</v>
      </c>
      <c r="K20" s="8" t="str">
        <f t="shared" si="0"/>
        <v>Başarısız</v>
      </c>
      <c r="L20" s="8" t="e">
        <f t="shared" ca="1" si="1"/>
        <v>#NAME?</v>
      </c>
    </row>
    <row r="21" spans="1:12" ht="15" customHeight="1">
      <c r="A21" s="8" t="s">
        <v>101</v>
      </c>
      <c r="B21" s="8" t="s">
        <v>31</v>
      </c>
      <c r="C21" s="8" t="s">
        <v>32</v>
      </c>
      <c r="D21" s="10">
        <v>96</v>
      </c>
      <c r="E21" s="10">
        <v>97</v>
      </c>
      <c r="F21" s="20">
        <v>46304</v>
      </c>
      <c r="G21" s="8" t="s">
        <v>33</v>
      </c>
      <c r="H21" s="8" t="s">
        <v>102</v>
      </c>
      <c r="I21" s="8" t="s">
        <v>103</v>
      </c>
      <c r="J21" s="8" t="s">
        <v>104</v>
      </c>
      <c r="K21" s="8" t="str">
        <f t="shared" si="0"/>
        <v>Başarılı</v>
      </c>
      <c r="L21" s="8" t="e">
        <f t="shared" ca="1" si="1"/>
        <v>#NAME?</v>
      </c>
    </row>
    <row r="22" spans="1:12" ht="15" customHeight="1">
      <c r="A22" s="8" t="s">
        <v>105</v>
      </c>
      <c r="B22" s="8" t="s">
        <v>53</v>
      </c>
      <c r="C22" s="8" t="s">
        <v>48</v>
      </c>
      <c r="D22" s="10">
        <v>64</v>
      </c>
      <c r="E22" s="10">
        <v>70</v>
      </c>
      <c r="F22" s="20">
        <v>46304</v>
      </c>
      <c r="G22" s="8" t="s">
        <v>38</v>
      </c>
      <c r="H22" s="8" t="s">
        <v>106</v>
      </c>
      <c r="I22" s="8" t="s">
        <v>107</v>
      </c>
      <c r="J22" s="8" t="s">
        <v>108</v>
      </c>
      <c r="K22" s="8" t="str">
        <f t="shared" si="0"/>
        <v>Başarılı</v>
      </c>
      <c r="L22" s="8" t="e">
        <f t="shared" ca="1" si="1"/>
        <v>#NAME?</v>
      </c>
    </row>
    <row r="23" spans="1:12" ht="15" customHeight="1">
      <c r="A23" s="8" t="s">
        <v>109</v>
      </c>
      <c r="B23" s="8" t="s">
        <v>31</v>
      </c>
      <c r="C23" s="8" t="s">
        <v>43</v>
      </c>
      <c r="D23" s="10">
        <v>74</v>
      </c>
      <c r="E23" s="10">
        <v>79</v>
      </c>
      <c r="F23" s="20">
        <v>46305</v>
      </c>
      <c r="G23" s="8" t="s">
        <v>33</v>
      </c>
      <c r="H23" s="8" t="s">
        <v>110</v>
      </c>
      <c r="I23" s="8" t="s">
        <v>111</v>
      </c>
      <c r="J23" s="8" t="s">
        <v>112</v>
      </c>
      <c r="K23" s="8" t="str">
        <f t="shared" si="0"/>
        <v>Başarılı</v>
      </c>
      <c r="L23" s="8" t="e">
        <f t="shared" ca="1" si="1"/>
        <v>#NAME?</v>
      </c>
    </row>
    <row r="24" spans="1:12" ht="15" customHeight="1">
      <c r="A24" s="8" t="s">
        <v>113</v>
      </c>
      <c r="B24" s="8" t="s">
        <v>53</v>
      </c>
      <c r="C24" s="8" t="s">
        <v>32</v>
      </c>
      <c r="D24" s="10">
        <v>58</v>
      </c>
      <c r="E24" s="10">
        <v>62</v>
      </c>
      <c r="F24" s="20">
        <v>46305</v>
      </c>
      <c r="G24" s="8" t="s">
        <v>38</v>
      </c>
      <c r="H24" s="8" t="s">
        <v>114</v>
      </c>
      <c r="I24" s="8" t="s">
        <v>115</v>
      </c>
      <c r="J24" s="8" t="s">
        <v>116</v>
      </c>
      <c r="K24" s="8" t="str">
        <f t="shared" si="0"/>
        <v>Başarılı</v>
      </c>
      <c r="L24" s="8" t="e">
        <f t="shared" ca="1" si="1"/>
        <v>#NAME?</v>
      </c>
    </row>
  </sheetData>
  <mergeCells count="1">
    <mergeCell ref="A1:L2"/>
  </mergeCells>
  <conditionalFormatting sqref="D5:E24">
    <cfRule type="colorScale" priority="1">
      <colorScale>
        <cfvo type="min"/>
        <cfvo type="percentile" val="50"/>
        <cfvo type="max"/>
        <color rgb="FFF4CCCC"/>
        <color rgb="FFFFF2CC"/>
        <color rgb="FFD9EAD3"/>
      </colorScale>
    </cfRule>
  </conditionalFormatting>
  <conditionalFormatting sqref="K5:K24">
    <cfRule type="expression" dxfId="1" priority="2">
      <formula>K5="Başarısız"</formula>
    </cfRule>
    <cfRule type="expression" dxfId="0" priority="3">
      <formula>K5="Başarılı"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3"/>
  <sheetViews>
    <sheetView workbookViewId="0">
      <selection activeCell="A29" sqref="A29"/>
    </sheetView>
  </sheetViews>
  <sheetFormatPr defaultRowHeight="14.25"/>
  <cols>
    <col min="1" max="1" width="18" customWidth="1"/>
    <col min="2" max="2" width="55" customWidth="1"/>
    <col min="3" max="3" width="45" customWidth="1"/>
    <col min="4" max="4" width="24" customWidth="1"/>
    <col min="7" max="7" width="16.375" bestFit="1" customWidth="1"/>
  </cols>
  <sheetData>
    <row r="1" spans="1:7">
      <c r="A1" s="25" t="s">
        <v>117</v>
      </c>
      <c r="B1" s="25"/>
      <c r="C1" s="25"/>
      <c r="D1" s="25"/>
      <c r="E1" s="25"/>
      <c r="F1" s="25"/>
    </row>
    <row r="2" spans="1:7">
      <c r="A2" s="25"/>
      <c r="B2" s="25"/>
      <c r="C2" s="25"/>
      <c r="D2" s="25"/>
      <c r="E2" s="25"/>
      <c r="F2" s="25"/>
    </row>
    <row r="4" spans="1:7" ht="15" customHeight="1">
      <c r="A4" s="2" t="s">
        <v>118</v>
      </c>
      <c r="B4" s="2" t="s">
        <v>119</v>
      </c>
      <c r="C4" s="2" t="s">
        <v>120</v>
      </c>
      <c r="D4" s="2" t="s">
        <v>121</v>
      </c>
      <c r="F4" s="15" t="s">
        <v>19</v>
      </c>
      <c r="G4" s="15" t="s">
        <v>122</v>
      </c>
    </row>
    <row r="5" spans="1:7" ht="15" customHeight="1">
      <c r="A5" s="11" t="s">
        <v>123</v>
      </c>
      <c r="B5" s="12" t="s">
        <v>124</v>
      </c>
      <c r="C5" s="3" t="s">
        <v>125</v>
      </c>
      <c r="D5" s="14">
        <f>SUM('01_Veri'!D5:D24)</f>
        <v>1395</v>
      </c>
      <c r="F5" t="s">
        <v>31</v>
      </c>
      <c r="G5" s="16">
        <f>AVERAGEIF('01_Veri'!B5:B24,F5,'01_Veri'!D5:D24)</f>
        <v>74.2</v>
      </c>
    </row>
    <row r="6" spans="1:7" ht="15" customHeight="1">
      <c r="A6" s="11" t="s">
        <v>126</v>
      </c>
      <c r="B6" s="12" t="s">
        <v>127</v>
      </c>
      <c r="C6" s="3" t="s">
        <v>128</v>
      </c>
      <c r="D6" s="14">
        <f>AVERAGE('01_Veri'!D5:D24)</f>
        <v>69.75</v>
      </c>
      <c r="F6" t="s">
        <v>53</v>
      </c>
      <c r="G6" s="16">
        <f>AVERAGEIF('01_Veri'!B6:B25,F6,'01_Veri'!D6:D25)</f>
        <v>65.3</v>
      </c>
    </row>
    <row r="7" spans="1:7" ht="15" customHeight="1">
      <c r="A7" s="11" t="s">
        <v>129</v>
      </c>
      <c r="B7" s="12" t="s">
        <v>130</v>
      </c>
      <c r="C7" s="3" t="s">
        <v>131</v>
      </c>
      <c r="D7" s="14">
        <f>MIN('01_Veri'!D5:D24)</f>
        <v>39</v>
      </c>
    </row>
    <row r="8" spans="1:7" ht="15" customHeight="1">
      <c r="A8" s="11" t="s">
        <v>132</v>
      </c>
      <c r="B8" s="12" t="s">
        <v>133</v>
      </c>
      <c r="C8" s="3" t="s">
        <v>134</v>
      </c>
      <c r="D8" s="14">
        <f>MAX('01_Veri'!D5:D24)</f>
        <v>96</v>
      </c>
    </row>
    <row r="9" spans="1:7" ht="15" customHeight="1">
      <c r="A9" s="11" t="s">
        <v>135</v>
      </c>
      <c r="B9" s="12" t="s">
        <v>136</v>
      </c>
      <c r="C9" s="3" t="s">
        <v>137</v>
      </c>
      <c r="D9" s="14">
        <f>MEDIAN('01_Veri'!D5:D24)</f>
        <v>71</v>
      </c>
    </row>
    <row r="10" spans="1:7" ht="15" customHeight="1">
      <c r="A10" s="11" t="s">
        <v>138</v>
      </c>
      <c r="B10" s="12" t="s">
        <v>139</v>
      </c>
      <c r="C10" s="3" t="s">
        <v>140</v>
      </c>
      <c r="D10" s="14">
        <f>ROUND(AVERAGE('01_Veri'!D5:D24),2)</f>
        <v>69.75</v>
      </c>
    </row>
    <row r="11" spans="1:7" ht="15" customHeight="1">
      <c r="A11" s="11" t="s">
        <v>141</v>
      </c>
      <c r="B11" s="12" t="s">
        <v>142</v>
      </c>
      <c r="C11" s="3" t="s">
        <v>143</v>
      </c>
      <c r="D11" s="30" t="str">
        <f>IF('01_Veri'!D5&gt;=50,"Başarılı","Başarısız")</f>
        <v>Başarılı</v>
      </c>
    </row>
    <row r="12" spans="1:7" ht="24" customHeight="1">
      <c r="A12" s="11" t="s">
        <v>144</v>
      </c>
      <c r="B12" s="12" t="s">
        <v>145</v>
      </c>
      <c r="C12" s="3" t="s">
        <v>146</v>
      </c>
      <c r="D12" s="30" t="str" cm="1">
        <f t="array" ref="D12">_xlfn.IFS('01_Veri'!D5&gt;=85,"Çok İyi",'01_Veri'!D5&gt;=70,"İyi",'01_Veri'!D5&gt;=50,"Geçer",TRUE,"Destek Gerekli")</f>
        <v>Çok İyi</v>
      </c>
    </row>
    <row r="13" spans="1:7" ht="15" customHeight="1">
      <c r="A13" s="11" t="s">
        <v>147</v>
      </c>
      <c r="B13" s="12" t="s">
        <v>148</v>
      </c>
      <c r="C13" s="3" t="s">
        <v>149</v>
      </c>
      <c r="D13" s="30" t="b">
        <f>AND('01_Veri'!B5="6A",'01_Veri'!D5&gt;=70)</f>
        <v>1</v>
      </c>
    </row>
    <row r="14" spans="1:7" ht="15" customHeight="1">
      <c r="A14" s="11" t="s">
        <v>150</v>
      </c>
      <c r="B14" s="12" t="s">
        <v>151</v>
      </c>
      <c r="C14" s="3" t="s">
        <v>152</v>
      </c>
      <c r="D14" s="30" t="b">
        <f>OR('01_Veri'!C5="Matematik",'01_Veri'!C5="Fen")</f>
        <v>1</v>
      </c>
    </row>
    <row r="15" spans="1:7" ht="15" customHeight="1">
      <c r="A15" s="11" t="s">
        <v>153</v>
      </c>
      <c r="B15" s="12" t="s">
        <v>154</v>
      </c>
      <c r="C15" s="3" t="s">
        <v>155</v>
      </c>
      <c r="D15" s="30" t="str">
        <f>IFERROR(1/0,"Hesaplama yapılamadı")</f>
        <v>Hesaplama yapılamadı</v>
      </c>
    </row>
    <row r="16" spans="1:7" ht="15" customHeight="1">
      <c r="A16" s="11" t="s">
        <v>156</v>
      </c>
      <c r="B16" s="12" t="s">
        <v>157</v>
      </c>
      <c r="C16" s="3" t="s">
        <v>158</v>
      </c>
      <c r="D16" s="14">
        <f>COUNT('01_Veri'!D5:D24)</f>
        <v>20</v>
      </c>
    </row>
    <row r="17" spans="1:4" ht="15" customHeight="1">
      <c r="A17" s="11" t="s">
        <v>159</v>
      </c>
      <c r="B17" s="12" t="s">
        <v>160</v>
      </c>
      <c r="C17" s="3" t="s">
        <v>161</v>
      </c>
      <c r="D17" s="14">
        <f>COUNTA('01_Veri'!A5:A24)</f>
        <v>20</v>
      </c>
    </row>
    <row r="18" spans="1:4" ht="15" customHeight="1">
      <c r="A18" s="11" t="s">
        <v>162</v>
      </c>
      <c r="B18" s="12" t="s">
        <v>163</v>
      </c>
      <c r="C18" s="3" t="s">
        <v>164</v>
      </c>
      <c r="D18" s="14">
        <f>COUNTIF('01_Veri'!D5:D24,"&gt;=50")</f>
        <v>17</v>
      </c>
    </row>
    <row r="19" spans="1:4" ht="15" customHeight="1">
      <c r="A19" s="11" t="s">
        <v>165</v>
      </c>
      <c r="B19" s="12" t="s">
        <v>166</v>
      </c>
      <c r="C19" s="3" t="s">
        <v>167</v>
      </c>
      <c r="D19" s="14">
        <f>COUNTIFS('01_Veri'!B5:B24,"6A",'01_Veri'!D5:D24,"&gt;=50")</f>
        <v>9</v>
      </c>
    </row>
    <row r="20" spans="1:4" ht="15" customHeight="1">
      <c r="A20" s="11" t="s">
        <v>168</v>
      </c>
      <c r="B20" s="12" t="s">
        <v>169</v>
      </c>
      <c r="C20" s="3" t="s">
        <v>170</v>
      </c>
      <c r="D20" s="14">
        <f>SUMIF('01_Veri'!B5:B24,"6A",'01_Veri'!D5:D24)</f>
        <v>742</v>
      </c>
    </row>
    <row r="21" spans="1:4" ht="24" customHeight="1">
      <c r="A21" s="11" t="s">
        <v>171</v>
      </c>
      <c r="B21" s="12" t="s">
        <v>172</v>
      </c>
      <c r="C21" s="3" t="s">
        <v>173</v>
      </c>
      <c r="D21" s="14">
        <f>SUMIFS('01_Veri'!D5:D24,'01_Veri'!B5:B24,"6A",'01_Veri'!C5:C24,"Matematik")</f>
        <v>300</v>
      </c>
    </row>
    <row r="22" spans="1:4" ht="15" customHeight="1">
      <c r="A22" s="11" t="s">
        <v>174</v>
      </c>
      <c r="B22" s="12" t="s">
        <v>175</v>
      </c>
      <c r="C22" s="3" t="s">
        <v>176</v>
      </c>
      <c r="D22" s="14">
        <f>_xlfn.STDEV.S('01_Veri'!D5:D24)</f>
        <v>17.597472904697963</v>
      </c>
    </row>
    <row r="23" spans="1:4" ht="15" customHeight="1">
      <c r="A23" s="11" t="s">
        <v>177</v>
      </c>
      <c r="B23" s="12" t="s">
        <v>178</v>
      </c>
      <c r="C23" s="3" t="s">
        <v>179</v>
      </c>
      <c r="D23" s="14">
        <f>CORREL('01_Veri'!D5:D24,'01_Veri'!E5:E24)</f>
        <v>0.99864372715100858</v>
      </c>
    </row>
  </sheetData>
  <mergeCells count="1">
    <mergeCell ref="A1:F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3"/>
  <sheetViews>
    <sheetView workbookViewId="0">
      <selection activeCell="B16" sqref="B16"/>
    </sheetView>
  </sheetViews>
  <sheetFormatPr defaultRowHeight="14.25"/>
  <cols>
    <col min="1" max="1" width="20" customWidth="1"/>
    <col min="2" max="2" width="28" customWidth="1"/>
    <col min="4" max="4" width="18" customWidth="1"/>
    <col min="5" max="5" width="54" customWidth="1"/>
    <col min="6" max="6" width="24" customWidth="1"/>
    <col min="7" max="7" width="42" customWidth="1"/>
  </cols>
  <sheetData>
    <row r="1" spans="1:7">
      <c r="A1" s="25" t="s">
        <v>180</v>
      </c>
      <c r="B1" s="25"/>
      <c r="C1" s="25"/>
      <c r="D1" s="25"/>
      <c r="E1" s="25"/>
      <c r="F1" s="25"/>
    </row>
    <row r="2" spans="1:7">
      <c r="A2" s="25"/>
      <c r="B2" s="25"/>
      <c r="C2" s="25"/>
      <c r="D2" s="25"/>
      <c r="E2" s="25"/>
      <c r="F2" s="25"/>
    </row>
    <row r="4" spans="1:7" ht="15" customHeight="1">
      <c r="A4" s="1" t="s">
        <v>181</v>
      </c>
      <c r="B4" s="1" t="s">
        <v>182</v>
      </c>
      <c r="D4" s="2" t="s">
        <v>118</v>
      </c>
      <c r="E4" s="2" t="s">
        <v>183</v>
      </c>
      <c r="F4" s="2" t="s">
        <v>121</v>
      </c>
      <c r="G4" s="2" t="s">
        <v>184</v>
      </c>
    </row>
    <row r="5" spans="1:7" ht="15" customHeight="1">
      <c r="A5" t="s">
        <v>185</v>
      </c>
      <c r="B5" s="31" t="s">
        <v>101</v>
      </c>
      <c r="D5" s="11" t="s">
        <v>186</v>
      </c>
      <c r="E5" s="12" t="s">
        <v>187</v>
      </c>
      <c r="F5" s="14">
        <f>VLOOKUP(B5,'01_Veri'!A5:E24,4,FALSE)</f>
        <v>96</v>
      </c>
      <c r="G5" s="3" t="s">
        <v>188</v>
      </c>
    </row>
    <row r="6" spans="1:7" ht="15" customHeight="1">
      <c r="A6" t="s">
        <v>189</v>
      </c>
      <c r="B6" s="31" t="s">
        <v>30</v>
      </c>
      <c r="D6" s="11" t="s">
        <v>190</v>
      </c>
      <c r="E6" s="12" t="s">
        <v>191</v>
      </c>
      <c r="F6" s="14">
        <f>_xlfn.XLOOKUP(B5,'01_Veri'!A5:A24,'01_Veri'!D5:D24,"Bulunamadı")</f>
        <v>96</v>
      </c>
      <c r="G6" s="3" t="s">
        <v>192</v>
      </c>
    </row>
    <row r="7" spans="1:7" ht="15" customHeight="1">
      <c r="A7" t="s">
        <v>25</v>
      </c>
      <c r="B7" s="31" t="s">
        <v>34</v>
      </c>
      <c r="D7" s="11" t="s">
        <v>193</v>
      </c>
      <c r="E7" s="12" t="s">
        <v>194</v>
      </c>
      <c r="F7" s="14">
        <f>INDEX('01_Veri'!D5:D24,MATCH(B5,'01_Veri'!A5:A24,0))</f>
        <v>96</v>
      </c>
      <c r="G7" s="3" t="s">
        <v>195</v>
      </c>
    </row>
    <row r="8" spans="1:7" ht="15" customHeight="1">
      <c r="A8" t="s">
        <v>196</v>
      </c>
      <c r="B8" s="17">
        <v>46296</v>
      </c>
      <c r="D8" s="11" t="s">
        <v>197</v>
      </c>
      <c r="E8" s="12" t="s">
        <v>198</v>
      </c>
      <c r="F8" s="30" t="str">
        <f>LEFT(TRIM(B6),4)</f>
        <v>Ayşe</v>
      </c>
      <c r="G8" s="3" t="s">
        <v>199</v>
      </c>
    </row>
    <row r="9" spans="1:7" ht="15" customHeight="1">
      <c r="A9" t="s">
        <v>200</v>
      </c>
      <c r="B9" s="17">
        <v>46326</v>
      </c>
      <c r="D9" s="11" t="s">
        <v>201</v>
      </c>
      <c r="E9" s="12" t="s">
        <v>202</v>
      </c>
      <c r="F9" s="30" t="str">
        <f>RIGHT(TRIM(B6),5)</f>
        <v>ılmaz</v>
      </c>
      <c r="G9" s="3" t="s">
        <v>203</v>
      </c>
    </row>
    <row r="10" spans="1:7" ht="15" customHeight="1">
      <c r="D10" s="11" t="s">
        <v>204</v>
      </c>
      <c r="E10" s="12" t="s">
        <v>205</v>
      </c>
      <c r="F10" s="30" t="str">
        <f>MID(TRIM(B6),2,4)</f>
        <v xml:space="preserve">yşe </v>
      </c>
      <c r="G10" s="3" t="s">
        <v>206</v>
      </c>
    </row>
    <row r="11" spans="1:7" ht="15" customHeight="1">
      <c r="D11" s="11" t="s">
        <v>207</v>
      </c>
      <c r="E11" s="12" t="s">
        <v>208</v>
      </c>
      <c r="F11" s="14">
        <f>LEN(TRIM(B6))</f>
        <v>11</v>
      </c>
      <c r="G11" s="3" t="s">
        <v>209</v>
      </c>
    </row>
    <row r="12" spans="1:7" ht="15" customHeight="1">
      <c r="D12" s="11" t="s">
        <v>210</v>
      </c>
      <c r="E12" s="12" t="s">
        <v>211</v>
      </c>
      <c r="F12" s="30" t="str">
        <f>TRIM(B6)</f>
        <v>Ayşe Yılmaz</v>
      </c>
      <c r="G12" s="3" t="s">
        <v>212</v>
      </c>
    </row>
    <row r="13" spans="1:7" ht="15" customHeight="1">
      <c r="D13" s="11" t="s">
        <v>213</v>
      </c>
      <c r="E13" s="12" t="s">
        <v>214</v>
      </c>
      <c r="F13" s="30" t="str">
        <f>UPPER(TRIM(B6))</f>
        <v>AYŞE YILMAZ</v>
      </c>
      <c r="G13" s="3" t="s">
        <v>215</v>
      </c>
    </row>
    <row r="14" spans="1:7" ht="15" customHeight="1">
      <c r="D14" s="11" t="s">
        <v>216</v>
      </c>
      <c r="E14" s="12" t="s">
        <v>217</v>
      </c>
      <c r="F14" s="30" t="str">
        <f>LOWER(TRIM(B6))</f>
        <v>ayşe yılmaz</v>
      </c>
      <c r="G14" s="3" t="s">
        <v>218</v>
      </c>
    </row>
    <row r="15" spans="1:7" ht="15" customHeight="1">
      <c r="D15" s="11" t="s">
        <v>219</v>
      </c>
      <c r="E15" s="12" t="s">
        <v>220</v>
      </c>
      <c r="F15" s="30" t="str">
        <f>_xlfn.TEXTBEFORE(B7,"@")</f>
        <v>ayse.yilmaz</v>
      </c>
      <c r="G15" s="3" t="s">
        <v>221</v>
      </c>
    </row>
    <row r="16" spans="1:7" ht="15" customHeight="1">
      <c r="D16" s="11" t="s">
        <v>222</v>
      </c>
      <c r="E16" s="12" t="s">
        <v>223</v>
      </c>
      <c r="F16" s="30" t="str">
        <f>_xlfn.TEXTAFTER(B7,"@")</f>
        <v>example.com</v>
      </c>
      <c r="G16" s="3" t="s">
        <v>224</v>
      </c>
    </row>
    <row r="17" spans="4:7" ht="15" customHeight="1">
      <c r="D17" s="11" t="s">
        <v>225</v>
      </c>
      <c r="E17" s="12" t="s">
        <v>226</v>
      </c>
      <c r="F17" s="21">
        <f ca="1">TODAY()</f>
        <v>46301</v>
      </c>
      <c r="G17" s="3" t="s">
        <v>227</v>
      </c>
    </row>
    <row r="18" spans="4:7" ht="15" customHeight="1">
      <c r="D18" s="11" t="s">
        <v>228</v>
      </c>
      <c r="E18" s="12" t="s">
        <v>229</v>
      </c>
      <c r="F18" s="21">
        <f ca="1">NOW()</f>
        <v>46301.688437500001</v>
      </c>
      <c r="G18" s="3" t="s">
        <v>230</v>
      </c>
    </row>
    <row r="19" spans="4:7" ht="15" customHeight="1">
      <c r="D19" s="11" t="s">
        <v>231</v>
      </c>
      <c r="E19" s="12" t="s">
        <v>232</v>
      </c>
      <c r="F19" s="14">
        <f>DATE(2026,10,6)</f>
        <v>46301</v>
      </c>
      <c r="G19" s="3" t="s">
        <v>233</v>
      </c>
    </row>
    <row r="20" spans="4:7" ht="15" customHeight="1">
      <c r="D20" s="11" t="s">
        <v>234</v>
      </c>
      <c r="E20" s="12" t="s">
        <v>235</v>
      </c>
      <c r="F20" s="14">
        <f>DAY(B8)</f>
        <v>1</v>
      </c>
      <c r="G20" s="3" t="s">
        <v>236</v>
      </c>
    </row>
    <row r="21" spans="4:7" ht="15" customHeight="1">
      <c r="D21" s="11" t="s">
        <v>237</v>
      </c>
      <c r="E21" s="12" t="s">
        <v>238</v>
      </c>
      <c r="F21" s="14">
        <f>MONTH(B8)</f>
        <v>10</v>
      </c>
      <c r="G21" s="3" t="s">
        <v>239</v>
      </c>
    </row>
    <row r="22" spans="4:7" ht="15" customHeight="1">
      <c r="D22" s="11" t="s">
        <v>240</v>
      </c>
      <c r="E22" s="12" t="s">
        <v>241</v>
      </c>
      <c r="F22" s="14">
        <f>YEAR(B8)</f>
        <v>2026</v>
      </c>
      <c r="G22" s="3" t="s">
        <v>242</v>
      </c>
    </row>
    <row r="23" spans="4:7" ht="15" customHeight="1">
      <c r="D23" s="11" t="s">
        <v>243</v>
      </c>
      <c r="E23" s="12" t="s">
        <v>244</v>
      </c>
      <c r="F23" s="14">
        <f>NETWORKDAYS(B8,B9)</f>
        <v>22</v>
      </c>
      <c r="G23" s="3" t="s">
        <v>245</v>
      </c>
    </row>
  </sheetData>
  <mergeCells count="1">
    <mergeCell ref="A1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06"/>
  <sheetViews>
    <sheetView workbookViewId="0">
      <selection activeCell="B14" sqref="B14"/>
    </sheetView>
  </sheetViews>
  <sheetFormatPr defaultRowHeight="14.25"/>
  <cols>
    <col min="1" max="12" width="15" customWidth="1"/>
  </cols>
  <sheetData>
    <row r="1" spans="1:12">
      <c r="A1" s="25" t="s">
        <v>331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15" customHeight="1">
      <c r="A3" s="26" t="s">
        <v>246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5" spans="1:12" ht="15" customHeight="1">
      <c r="A5" s="27" t="s">
        <v>247</v>
      </c>
      <c r="B5" s="27"/>
      <c r="C5" s="27"/>
      <c r="D5" s="27"/>
      <c r="E5" s="27"/>
      <c r="F5" s="27"/>
      <c r="H5" s="27" t="s">
        <v>248</v>
      </c>
      <c r="I5" s="27"/>
      <c r="J5" s="27"/>
      <c r="K5" s="27"/>
      <c r="L5" s="27"/>
    </row>
    <row r="6" spans="1:12" ht="15" customHeight="1">
      <c r="A6" s="28" t="s">
        <v>249</v>
      </c>
      <c r="B6" s="28"/>
      <c r="C6" s="28"/>
      <c r="D6" s="28"/>
      <c r="E6" s="28"/>
      <c r="F6" s="28"/>
      <c r="H6" s="28" t="s">
        <v>250</v>
      </c>
      <c r="I6" s="28"/>
      <c r="J6" s="28"/>
      <c r="K6" s="28"/>
      <c r="L6" s="28"/>
    </row>
    <row r="7" spans="1:12" ht="15" customHeight="1">
      <c r="A7" t="str" cm="1">
        <f t="array" ref="A7:E9">_xlfn._xlws.FILTER('01_Veri'!A5:E24,'01_Veri'!D5:D24&lt;50,"Kayıt yok")</f>
        <v>Can Aydın</v>
      </c>
      <c r="B7" t="str">
        <v>6A</v>
      </c>
      <c r="C7" t="str">
        <v>Fen</v>
      </c>
      <c r="D7">
        <v>48</v>
      </c>
      <c r="E7">
        <v>55</v>
      </c>
      <c r="H7" t="str" cm="1">
        <f t="array" ref="H7:L26">_xlfn._xlws.SORT('01_Veri'!A5:E24,4,-1)</f>
        <v>Naz Demir</v>
      </c>
      <c r="I7" t="str">
        <v>6A</v>
      </c>
      <c r="J7" t="str">
        <v>Matematik</v>
      </c>
      <c r="K7">
        <v>96</v>
      </c>
      <c r="L7">
        <v>97</v>
      </c>
    </row>
    <row r="8" spans="1:12" ht="15" customHeight="1">
      <c r="A8" t="str">
        <v>Kerem Çelik</v>
      </c>
      <c r="B8" t="str">
        <v>6B</v>
      </c>
      <c r="C8" t="str">
        <v>Matematik</v>
      </c>
      <c r="D8">
        <v>44</v>
      </c>
      <c r="E8">
        <v>50</v>
      </c>
      <c r="H8" t="str">
        <v>Selin Öz</v>
      </c>
      <c r="I8" t="str">
        <v>6B</v>
      </c>
      <c r="J8" t="str">
        <v>Matematik</v>
      </c>
      <c r="K8">
        <v>94</v>
      </c>
      <c r="L8">
        <v>96</v>
      </c>
    </row>
    <row r="9" spans="1:12" ht="15" customHeight="1">
      <c r="A9" t="str">
        <v>Kaan Yalçın</v>
      </c>
      <c r="B9" t="str">
        <v>6B</v>
      </c>
      <c r="C9" t="str">
        <v>Fen</v>
      </c>
      <c r="D9">
        <v>39</v>
      </c>
      <c r="E9">
        <v>47</v>
      </c>
      <c r="H9" t="str">
        <v>Zeynep Demir</v>
      </c>
      <c r="I9" t="str">
        <v>6A</v>
      </c>
      <c r="J9" t="str">
        <v>Türkçe</v>
      </c>
      <c r="K9">
        <v>91</v>
      </c>
      <c r="L9">
        <v>94</v>
      </c>
    </row>
    <row r="10" spans="1:12" ht="15" customHeight="1">
      <c r="H10" t="str">
        <v>Defne Koç</v>
      </c>
      <c r="I10" t="str">
        <v>6B</v>
      </c>
      <c r="J10" t="str">
        <v>Fen</v>
      </c>
      <c r="K10">
        <v>88</v>
      </c>
      <c r="L10">
        <v>90</v>
      </c>
    </row>
    <row r="11" spans="1:12" ht="15" customHeight="1">
      <c r="H11" t="str">
        <v>Duru Kılıç</v>
      </c>
      <c r="I11" t="str">
        <v>6B</v>
      </c>
      <c r="J11" t="str">
        <v>Türkçe</v>
      </c>
      <c r="K11">
        <v>87</v>
      </c>
      <c r="L11">
        <v>89</v>
      </c>
    </row>
    <row r="12" spans="1:12" ht="15" customHeight="1">
      <c r="H12" t="str">
        <v>Ayşe Yılmaz</v>
      </c>
      <c r="I12" t="str">
        <v>6A</v>
      </c>
      <c r="J12" t="str">
        <v>Matematik</v>
      </c>
      <c r="K12">
        <v>85</v>
      </c>
      <c r="L12">
        <v>88</v>
      </c>
    </row>
    <row r="13" spans="1:12" ht="15" customHeight="1">
      <c r="H13" t="str">
        <v>İrem Güneş</v>
      </c>
      <c r="I13" t="str">
        <v>6A</v>
      </c>
      <c r="J13" t="str">
        <v>Fen</v>
      </c>
      <c r="K13">
        <v>82</v>
      </c>
      <c r="L13">
        <v>86</v>
      </c>
    </row>
    <row r="14" spans="1:12" ht="15" customHeight="1">
      <c r="H14" t="str">
        <v>Ece Kurt</v>
      </c>
      <c r="I14" t="str">
        <v>6A</v>
      </c>
      <c r="J14" t="str">
        <v>Türkçe</v>
      </c>
      <c r="K14">
        <v>78</v>
      </c>
      <c r="L14">
        <v>82</v>
      </c>
    </row>
    <row r="15" spans="1:12" ht="15" customHeight="1">
      <c r="H15" t="str">
        <v>Ada Er</v>
      </c>
      <c r="I15" t="str">
        <v>6A</v>
      </c>
      <c r="J15" t="str">
        <v>Türkçe</v>
      </c>
      <c r="K15">
        <v>74</v>
      </c>
      <c r="L15">
        <v>79</v>
      </c>
    </row>
    <row r="16" spans="1:12" ht="15" customHeight="1">
      <c r="H16" t="str">
        <v>Elif Şahin</v>
      </c>
      <c r="I16" t="str">
        <v>6B</v>
      </c>
      <c r="J16" t="str">
        <v>Matematik</v>
      </c>
      <c r="K16">
        <v>73</v>
      </c>
      <c r="L16">
        <v>77</v>
      </c>
    </row>
    <row r="17" spans="1:12" ht="15" customHeight="1">
      <c r="H17" t="str">
        <v>Arda Yıldız</v>
      </c>
      <c r="I17" t="str">
        <v>6A</v>
      </c>
      <c r="J17" t="str">
        <v>Fen</v>
      </c>
      <c r="K17">
        <v>69</v>
      </c>
      <c r="L17">
        <v>72</v>
      </c>
    </row>
    <row r="18" spans="1:12" ht="15" customHeight="1">
      <c r="H18" t="str">
        <v>Eren Bulut</v>
      </c>
      <c r="I18" t="str">
        <v>6B</v>
      </c>
      <c r="J18" t="str">
        <v>Fen</v>
      </c>
      <c r="K18">
        <v>64</v>
      </c>
      <c r="L18">
        <v>70</v>
      </c>
    </row>
    <row r="19" spans="1:12" ht="15" customHeight="1">
      <c r="H19" t="str">
        <v>Mehmet Kaya</v>
      </c>
      <c r="I19" t="str">
        <v>6A</v>
      </c>
      <c r="J19" t="str">
        <v>Matematik</v>
      </c>
      <c r="K19">
        <v>62</v>
      </c>
      <c r="L19">
        <v>66</v>
      </c>
    </row>
    <row r="20" spans="1:12" ht="15" customHeight="1">
      <c r="H20" t="str">
        <v>Berk Aslan</v>
      </c>
      <c r="I20" t="str">
        <v>6B</v>
      </c>
      <c r="J20" t="str">
        <v>Matematik</v>
      </c>
      <c r="K20">
        <v>58</v>
      </c>
      <c r="L20">
        <v>62</v>
      </c>
    </row>
    <row r="21" spans="1:12" ht="15" customHeight="1">
      <c r="H21" t="str">
        <v>Mert Polat</v>
      </c>
      <c r="I21" t="str">
        <v>6A</v>
      </c>
      <c r="J21" t="str">
        <v>Matematik</v>
      </c>
      <c r="K21">
        <v>57</v>
      </c>
      <c r="L21">
        <v>63</v>
      </c>
    </row>
    <row r="22" spans="1:12" ht="15" customHeight="1">
      <c r="H22" t="str">
        <v>Emir Arslan</v>
      </c>
      <c r="I22" t="str">
        <v>6B</v>
      </c>
      <c r="J22" t="str">
        <v>Türkçe</v>
      </c>
      <c r="K22">
        <v>55</v>
      </c>
      <c r="L22">
        <v>61</v>
      </c>
    </row>
    <row r="23" spans="1:12" ht="15" customHeight="1">
      <c r="H23" t="str">
        <v>Burak Akın</v>
      </c>
      <c r="I23" t="str">
        <v>6B</v>
      </c>
      <c r="J23" t="str">
        <v>Türkçe</v>
      </c>
      <c r="K23">
        <v>51</v>
      </c>
      <c r="L23">
        <v>58</v>
      </c>
    </row>
    <row r="24" spans="1:12" ht="15" customHeight="1">
      <c r="H24" t="str">
        <v>Can Aydın</v>
      </c>
      <c r="I24" t="str">
        <v>6A</v>
      </c>
      <c r="J24" t="str">
        <v>Fen</v>
      </c>
      <c r="K24">
        <v>48</v>
      </c>
      <c r="L24">
        <v>55</v>
      </c>
    </row>
    <row r="25" spans="1:12" ht="15" customHeight="1">
      <c r="H25" t="str">
        <v>Kerem Çelik</v>
      </c>
      <c r="I25" t="str">
        <v>6B</v>
      </c>
      <c r="J25" t="str">
        <v>Matematik</v>
      </c>
      <c r="K25">
        <v>44</v>
      </c>
      <c r="L25">
        <v>50</v>
      </c>
    </row>
    <row r="26" spans="1:12" ht="15" customHeight="1">
      <c r="H26" t="str">
        <v>Kaan Yalçın</v>
      </c>
      <c r="I26" t="str">
        <v>6B</v>
      </c>
      <c r="J26" t="str">
        <v>Fen</v>
      </c>
      <c r="K26">
        <v>39</v>
      </c>
      <c r="L26">
        <v>47</v>
      </c>
    </row>
    <row r="31" spans="1:12" ht="15" customHeight="1">
      <c r="A31" s="27" t="s">
        <v>251</v>
      </c>
      <c r="B31" s="27"/>
      <c r="C31" s="27"/>
      <c r="E31" s="27" t="s">
        <v>252</v>
      </c>
      <c r="F31" s="27"/>
      <c r="G31" s="27"/>
      <c r="H31" s="27"/>
      <c r="I31" s="27"/>
      <c r="J31" s="27"/>
    </row>
    <row r="32" spans="1:12" ht="15" customHeight="1">
      <c r="A32" s="29" t="s">
        <v>253</v>
      </c>
      <c r="B32" s="29"/>
      <c r="C32" s="29"/>
      <c r="E32" s="29" t="s">
        <v>254</v>
      </c>
      <c r="F32" s="29"/>
      <c r="G32" s="29"/>
      <c r="H32" s="29"/>
      <c r="I32" s="29"/>
      <c r="J32" s="29"/>
    </row>
    <row r="33" spans="1:12" ht="15" customHeight="1">
      <c r="A33" t="str" cm="1">
        <f t="array" ref="A33:A34">_xlfn.UNIQUE('01_Veri'!B5:B24)</f>
        <v>6A</v>
      </c>
      <c r="E33" t="str" cm="1">
        <f t="array" ref="E33:H33">_xlfn.TEXTSPLIT('01_Veri'!J5,";")</f>
        <v>Ayşe Yılmaz</v>
      </c>
      <c r="F33" t="str">
        <v>6A</v>
      </c>
      <c r="G33" t="str">
        <v>Matematik</v>
      </c>
      <c r="H33" t="str">
        <v>85</v>
      </c>
    </row>
    <row r="34" spans="1:12" ht="15" customHeight="1">
      <c r="A34" t="str">
        <v>6B</v>
      </c>
    </row>
    <row r="39" spans="1:12" ht="15" customHeight="1">
      <c r="A39" s="27" t="s">
        <v>255</v>
      </c>
      <c r="B39" s="27"/>
      <c r="C39" s="27"/>
      <c r="D39" s="27"/>
      <c r="E39" s="27"/>
      <c r="F39" s="27"/>
      <c r="H39" s="27" t="s">
        <v>256</v>
      </c>
      <c r="I39" s="27"/>
      <c r="J39" s="27"/>
      <c r="K39" s="27"/>
      <c r="L39" s="27"/>
    </row>
    <row r="40" spans="1:12" ht="15" customHeight="1">
      <c r="A40" s="28" t="s">
        <v>257</v>
      </c>
      <c r="B40" s="28"/>
      <c r="C40" s="28"/>
      <c r="D40" s="28"/>
      <c r="E40" s="28"/>
      <c r="F40" s="28"/>
      <c r="H40" s="28" t="s">
        <v>258</v>
      </c>
      <c r="I40" s="28"/>
      <c r="J40" s="28"/>
      <c r="K40" s="28"/>
      <c r="L40" s="28"/>
    </row>
    <row r="41" spans="1:12" ht="15" customHeight="1">
      <c r="A41" t="e" cm="1">
        <f t="array" aca="1" ref="A41" ca="1">_xludf.TAKE('01_Veri'!A5:F24,5)</f>
        <v>#NAME?</v>
      </c>
      <c r="H41" t="e" cm="1">
        <f t="array" aca="1" ref="H41" ca="1">_xludf.DROP('01_Veri'!A5:F24,5)</f>
        <v>#NAME?</v>
      </c>
    </row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69" spans="1:12" ht="15" customHeight="1">
      <c r="A69" s="27" t="s">
        <v>259</v>
      </c>
      <c r="B69" s="27"/>
      <c r="C69" s="27"/>
      <c r="D69" s="27"/>
      <c r="E69" s="27"/>
      <c r="F69" s="27"/>
      <c r="H69" s="27" t="s">
        <v>260</v>
      </c>
      <c r="I69" s="27"/>
      <c r="J69" s="27"/>
      <c r="K69" s="27"/>
      <c r="L69" s="27"/>
    </row>
    <row r="70" spans="1:12" ht="15" customHeight="1">
      <c r="A70" s="29" t="s">
        <v>261</v>
      </c>
      <c r="B70" s="29"/>
      <c r="C70" s="29"/>
      <c r="D70" s="29"/>
      <c r="E70" s="29"/>
      <c r="F70" s="29"/>
      <c r="H70" s="29" t="s">
        <v>262</v>
      </c>
      <c r="I70" s="29"/>
      <c r="J70" s="29"/>
      <c r="K70" s="29"/>
      <c r="L70" s="29"/>
    </row>
    <row r="71" spans="1:12" ht="15" customHeight="1">
      <c r="A71" t="e" cm="1">
        <f t="array" aca="1" ref="A71" ca="1">_xludf.CHOOSECOLS('01_Veri'!A5:F24,1,2,4)</f>
        <v>#NAME?</v>
      </c>
      <c r="H71" t="e" cm="1">
        <f t="array" aca="1" ref="H71" ca="1">_xludf.CHOOSEROWS('01_Veri'!A5:F24,1,3,5)</f>
        <v>#NAME?</v>
      </c>
    </row>
    <row r="72" spans="1:12" ht="15" customHeight="1"/>
    <row r="73" spans="1:12" ht="15" customHeight="1"/>
    <row r="74" spans="1:12" ht="15" customHeight="1"/>
    <row r="75" spans="1:12" ht="15" customHeight="1"/>
    <row r="76" spans="1:12" ht="15" customHeight="1"/>
    <row r="77" spans="1:12" ht="15" customHeight="1"/>
    <row r="78" spans="1:12" ht="15" customHeight="1"/>
    <row r="79" spans="1:12" ht="15" customHeight="1"/>
    <row r="80" spans="1:12" ht="15" customHeight="1"/>
    <row r="81" spans="1:12" ht="15" customHeight="1"/>
    <row r="82" spans="1:12" ht="15" customHeight="1"/>
    <row r="83" spans="1:12" ht="15" customHeight="1"/>
    <row r="84" spans="1:12" ht="15" customHeight="1"/>
    <row r="85" spans="1:12" ht="15" customHeight="1"/>
    <row r="86" spans="1:12" ht="15" customHeight="1"/>
    <row r="87" spans="1:12" ht="15" customHeight="1"/>
    <row r="88" spans="1:12" ht="15" customHeight="1"/>
    <row r="89" spans="1:12" ht="15" customHeight="1"/>
    <row r="90" spans="1:12" ht="15" customHeight="1"/>
    <row r="95" spans="1:12" ht="15" customHeight="1">
      <c r="A95" s="27" t="s">
        <v>263</v>
      </c>
      <c r="B95" s="27"/>
      <c r="C95" s="27"/>
      <c r="E95" s="27" t="s">
        <v>264</v>
      </c>
      <c r="F95" s="27"/>
      <c r="G95" s="27"/>
      <c r="H95" s="27"/>
      <c r="J95" s="27" t="s">
        <v>265</v>
      </c>
      <c r="K95" s="27"/>
      <c r="L95" s="27"/>
    </row>
    <row r="96" spans="1:12" ht="15" customHeight="1">
      <c r="A96" s="29" t="s">
        <v>266</v>
      </c>
      <c r="B96" s="29"/>
      <c r="C96" s="29"/>
      <c r="E96" s="29" t="s">
        <v>267</v>
      </c>
      <c r="F96" s="29"/>
      <c r="G96" s="29"/>
      <c r="H96" s="29"/>
      <c r="J96" s="28" t="s">
        <v>268</v>
      </c>
      <c r="K96" s="28"/>
      <c r="L96" s="28"/>
    </row>
    <row r="97" spans="1:13" ht="15" customHeight="1">
      <c r="A97" t="e" cm="1">
        <f t="array" aca="1" ref="A97" ca="1">_xludf.TOCOL('01_Veri'!B5:C9,1)</f>
        <v>#NAME?</v>
      </c>
      <c r="E97" t="e" cm="1">
        <f t="array" aca="1" ref="E97" ca="1">_xludf.TOROW('01_Veri'!B5:C7,1)</f>
        <v>#NAME?</v>
      </c>
      <c r="K97" t="s">
        <v>31</v>
      </c>
      <c r="L97" t="s">
        <v>269</v>
      </c>
      <c r="M97" t="s">
        <v>269</v>
      </c>
    </row>
    <row r="98" spans="1:13" ht="15" customHeight="1">
      <c r="J98" t="s">
        <v>37</v>
      </c>
      <c r="K98" t="s">
        <v>31</v>
      </c>
      <c r="L98" t="s">
        <v>269</v>
      </c>
      <c r="M98" t="s">
        <v>269</v>
      </c>
    </row>
    <row r="99" spans="1:13" ht="15" customHeight="1">
      <c r="J99" t="s">
        <v>42</v>
      </c>
      <c r="K99" t="s">
        <v>31</v>
      </c>
      <c r="L99" t="s">
        <v>269</v>
      </c>
      <c r="M99" t="s">
        <v>269</v>
      </c>
    </row>
    <row r="100" spans="1:13" ht="15" customHeight="1">
      <c r="J100" t="s">
        <v>47</v>
      </c>
      <c r="K100" t="s">
        <v>31</v>
      </c>
      <c r="L100" t="s">
        <v>269</v>
      </c>
      <c r="M100" t="s">
        <v>269</v>
      </c>
    </row>
    <row r="101" spans="1:13" ht="15" customHeight="1">
      <c r="J101" t="s">
        <v>269</v>
      </c>
      <c r="K101" t="s">
        <v>269</v>
      </c>
      <c r="L101" t="s">
        <v>269</v>
      </c>
      <c r="M101" t="s">
        <v>269</v>
      </c>
    </row>
    <row r="102" spans="1:13" ht="15" customHeight="1">
      <c r="J102" t="s">
        <v>269</v>
      </c>
      <c r="K102" t="s">
        <v>269</v>
      </c>
      <c r="L102" t="s">
        <v>269</v>
      </c>
      <c r="M102" t="s">
        <v>269</v>
      </c>
    </row>
    <row r="103" spans="1:13" ht="15" customHeight="1">
      <c r="J103" t="s">
        <v>269</v>
      </c>
      <c r="K103" t="s">
        <v>269</v>
      </c>
      <c r="L103" t="s">
        <v>269</v>
      </c>
      <c r="M103" t="s">
        <v>269</v>
      </c>
    </row>
    <row r="104" spans="1:13" ht="15" customHeight="1">
      <c r="J104" t="s">
        <v>269</v>
      </c>
      <c r="K104" t="s">
        <v>269</v>
      </c>
      <c r="L104" t="s">
        <v>269</v>
      </c>
      <c r="M104" t="s">
        <v>269</v>
      </c>
    </row>
    <row r="105" spans="1:13" ht="15" customHeight="1"/>
    <row r="106" spans="1:13" ht="15" customHeight="1"/>
  </sheetData>
  <mergeCells count="24">
    <mergeCell ref="A95:C95"/>
    <mergeCell ref="A96:C96"/>
    <mergeCell ref="E95:H95"/>
    <mergeCell ref="E96:H96"/>
    <mergeCell ref="J95:L95"/>
    <mergeCell ref="J96:L96"/>
    <mergeCell ref="A40:F40"/>
    <mergeCell ref="H39:L39"/>
    <mergeCell ref="H40:L40"/>
    <mergeCell ref="A69:F69"/>
    <mergeCell ref="A70:F70"/>
    <mergeCell ref="H69:L69"/>
    <mergeCell ref="H70:L70"/>
    <mergeCell ref="A31:C31"/>
    <mergeCell ref="A32:C32"/>
    <mergeCell ref="E31:J31"/>
    <mergeCell ref="E32:J32"/>
    <mergeCell ref="A39:F39"/>
    <mergeCell ref="A1:L2"/>
    <mergeCell ref="A3:L3"/>
    <mergeCell ref="A5:F5"/>
    <mergeCell ref="A6:F6"/>
    <mergeCell ref="H5:L5"/>
    <mergeCell ref="H6:L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6"/>
  <sheetViews>
    <sheetView workbookViewId="0">
      <selection activeCell="B22" sqref="B22"/>
    </sheetView>
  </sheetViews>
  <sheetFormatPr defaultRowHeight="14.25"/>
  <cols>
    <col min="1" max="1" width="8" customWidth="1"/>
    <col min="2" max="2" width="48" customWidth="1"/>
    <col min="3" max="3" width="24" customWidth="1"/>
    <col min="4" max="4" width="42" customWidth="1"/>
    <col min="5" max="5" width="38" customWidth="1"/>
  </cols>
  <sheetData>
    <row r="1" spans="1:5">
      <c r="A1" s="25" t="s">
        <v>270</v>
      </c>
      <c r="B1" s="25"/>
      <c r="C1" s="25"/>
      <c r="D1" s="25"/>
      <c r="E1" s="25"/>
    </row>
    <row r="2" spans="1:5">
      <c r="A2" s="25"/>
      <c r="B2" s="25"/>
      <c r="C2" s="25"/>
      <c r="D2" s="25"/>
      <c r="E2" s="25"/>
    </row>
    <row r="4" spans="1:5" ht="15" customHeight="1">
      <c r="A4" s="2" t="s">
        <v>271</v>
      </c>
      <c r="B4" s="2" t="s">
        <v>272</v>
      </c>
      <c r="C4" s="2" t="s">
        <v>273</v>
      </c>
      <c r="D4" s="2" t="s">
        <v>274</v>
      </c>
      <c r="E4" s="2" t="s">
        <v>275</v>
      </c>
    </row>
    <row r="5" spans="1:5" ht="15" customHeight="1">
      <c r="A5" s="19">
        <v>1</v>
      </c>
      <c r="B5" s="3" t="s">
        <v>276</v>
      </c>
      <c r="C5" s="3" t="s">
        <v>123</v>
      </c>
      <c r="D5" s="18"/>
      <c r="E5" s="3" t="s">
        <v>277</v>
      </c>
    </row>
    <row r="6" spans="1:5" ht="15" customHeight="1">
      <c r="A6" s="19">
        <v>2</v>
      </c>
      <c r="B6" s="3" t="s">
        <v>278</v>
      </c>
      <c r="C6" s="3" t="s">
        <v>279</v>
      </c>
      <c r="D6" s="18"/>
      <c r="E6" s="3" t="s">
        <v>280</v>
      </c>
    </row>
    <row r="7" spans="1:5" ht="15" customHeight="1">
      <c r="A7" s="19">
        <v>3</v>
      </c>
      <c r="B7" s="3" t="s">
        <v>281</v>
      </c>
      <c r="C7" s="3" t="s">
        <v>162</v>
      </c>
      <c r="D7" s="18"/>
      <c r="E7" s="3" t="s">
        <v>282</v>
      </c>
    </row>
    <row r="8" spans="1:5" ht="15" customHeight="1">
      <c r="A8" s="19">
        <v>4</v>
      </c>
      <c r="B8" s="3" t="s">
        <v>283</v>
      </c>
      <c r="C8" s="3" t="s">
        <v>165</v>
      </c>
      <c r="D8" s="18"/>
      <c r="E8" s="3" t="s">
        <v>284</v>
      </c>
    </row>
    <row r="9" spans="1:5" ht="15" customHeight="1">
      <c r="A9" s="19">
        <v>5</v>
      </c>
      <c r="B9" s="3" t="s">
        <v>285</v>
      </c>
      <c r="C9" s="3" t="s">
        <v>190</v>
      </c>
      <c r="D9" s="18"/>
      <c r="E9" s="3" t="s">
        <v>286</v>
      </c>
    </row>
    <row r="10" spans="1:5" ht="15" customHeight="1">
      <c r="A10" s="19">
        <v>6</v>
      </c>
      <c r="B10" s="3" t="s">
        <v>287</v>
      </c>
      <c r="C10" s="3" t="s">
        <v>222</v>
      </c>
      <c r="D10" s="18"/>
      <c r="E10" s="3" t="s">
        <v>288</v>
      </c>
    </row>
    <row r="11" spans="1:5" ht="15" customHeight="1">
      <c r="A11" s="19">
        <v>7</v>
      </c>
      <c r="B11" s="3" t="s">
        <v>289</v>
      </c>
      <c r="C11" s="3" t="s">
        <v>290</v>
      </c>
      <c r="D11" s="18"/>
      <c r="E11" s="3" t="s">
        <v>291</v>
      </c>
    </row>
    <row r="12" spans="1:5" ht="15" customHeight="1">
      <c r="A12" s="19">
        <v>8</v>
      </c>
      <c r="B12" s="3" t="s">
        <v>292</v>
      </c>
      <c r="C12" s="3" t="s">
        <v>293</v>
      </c>
      <c r="D12" s="18"/>
      <c r="E12" s="3" t="s">
        <v>294</v>
      </c>
    </row>
    <row r="13" spans="1:5" ht="15" customHeight="1">
      <c r="A13" s="19">
        <v>9</v>
      </c>
      <c r="B13" s="3" t="s">
        <v>295</v>
      </c>
      <c r="C13" s="3" t="s">
        <v>296</v>
      </c>
      <c r="D13" s="18"/>
      <c r="E13" s="3" t="s">
        <v>297</v>
      </c>
    </row>
    <row r="14" spans="1:5" ht="15" customHeight="1">
      <c r="A14" s="19">
        <v>10</v>
      </c>
      <c r="B14" s="3" t="s">
        <v>298</v>
      </c>
      <c r="C14" s="3" t="s">
        <v>177</v>
      </c>
      <c r="D14" s="18"/>
      <c r="E14" s="3" t="s">
        <v>299</v>
      </c>
    </row>
    <row r="15" spans="1:5" ht="26.45" customHeight="1">
      <c r="A15" s="19">
        <v>11</v>
      </c>
      <c r="B15" s="3" t="s">
        <v>300</v>
      </c>
      <c r="C15" s="3" t="s">
        <v>301</v>
      </c>
      <c r="D15" s="18"/>
      <c r="E15" s="3" t="s">
        <v>302</v>
      </c>
    </row>
    <row r="16" spans="1:5" ht="15" customHeight="1">
      <c r="A16" s="19">
        <v>12</v>
      </c>
      <c r="B16" s="3" t="s">
        <v>303</v>
      </c>
      <c r="C16" s="3" t="s">
        <v>304</v>
      </c>
      <c r="D16" s="18"/>
      <c r="E16" s="3" t="s">
        <v>305</v>
      </c>
    </row>
  </sheetData>
  <mergeCells count="1">
    <mergeCell ref="A1:E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6"/>
  <sheetViews>
    <sheetView tabSelected="1" workbookViewId="0">
      <selection activeCell="B22" sqref="B22"/>
    </sheetView>
  </sheetViews>
  <sheetFormatPr defaultRowHeight="14.25"/>
  <cols>
    <col min="1" max="1" width="8" customWidth="1"/>
    <col min="2" max="2" width="64" customWidth="1"/>
    <col min="3" max="3" width="42" customWidth="1"/>
    <col min="4" max="4" width="28" customWidth="1"/>
  </cols>
  <sheetData>
    <row r="1" spans="1:4">
      <c r="A1" s="25" t="s">
        <v>306</v>
      </c>
      <c r="B1" s="25"/>
      <c r="C1" s="25"/>
      <c r="D1" s="25"/>
    </row>
    <row r="2" spans="1:4">
      <c r="A2" s="25"/>
      <c r="B2" s="25"/>
      <c r="C2" s="25"/>
      <c r="D2" s="25"/>
    </row>
    <row r="4" spans="1:4" ht="15" customHeight="1">
      <c r="A4" s="15" t="s">
        <v>271</v>
      </c>
      <c r="B4" s="15" t="s">
        <v>307</v>
      </c>
      <c r="C4" s="15" t="s">
        <v>184</v>
      </c>
      <c r="D4" s="15" t="s">
        <v>308</v>
      </c>
    </row>
    <row r="5" spans="1:4" ht="15" customHeight="1">
      <c r="A5" s="3">
        <v>1</v>
      </c>
      <c r="B5" s="12" t="s">
        <v>124</v>
      </c>
      <c r="C5" s="3" t="s">
        <v>309</v>
      </c>
      <c r="D5" s="13">
        <f>SUM('01_Veri'!D5:D24)</f>
        <v>1395</v>
      </c>
    </row>
    <row r="6" spans="1:4" ht="15" customHeight="1">
      <c r="A6" s="3">
        <v>2</v>
      </c>
      <c r="B6" s="12" t="s">
        <v>139</v>
      </c>
      <c r="C6" s="3" t="s">
        <v>310</v>
      </c>
      <c r="D6" s="13">
        <f>ROUND(AVERAGE('01_Veri'!D5:D24),2)</f>
        <v>69.75</v>
      </c>
    </row>
    <row r="7" spans="1:4" ht="15" customHeight="1">
      <c r="A7" s="3">
        <v>3</v>
      </c>
      <c r="B7" s="12" t="s">
        <v>311</v>
      </c>
      <c r="C7" s="3" t="s">
        <v>312</v>
      </c>
      <c r="D7" s="13">
        <f>COUNTIF('01_Veri'!D5:D24,"&lt;50")</f>
        <v>3</v>
      </c>
    </row>
    <row r="8" spans="1:4" ht="15" customHeight="1">
      <c r="A8" s="3">
        <v>4</v>
      </c>
      <c r="B8" s="12" t="s">
        <v>313</v>
      </c>
      <c r="C8" s="3" t="s">
        <v>314</v>
      </c>
      <c r="D8" s="13">
        <f>COUNTIFS('01_Veri'!B5:B24,"6A",'01_Veri'!D5:D24,"&gt;=70")</f>
        <v>6</v>
      </c>
    </row>
    <row r="9" spans="1:4" ht="15" customHeight="1">
      <c r="A9" s="3">
        <v>5</v>
      </c>
      <c r="B9" s="12" t="s">
        <v>315</v>
      </c>
      <c r="C9" s="3" t="s">
        <v>316</v>
      </c>
      <c r="D9" s="13">
        <f>_xlfn.XLOOKUP("Naz Demir",'01_Veri'!A5:A24,'01_Veri'!D5:D24,"Bulunamadı")</f>
        <v>96</v>
      </c>
    </row>
    <row r="10" spans="1:4" ht="15" customHeight="1">
      <c r="A10" s="3">
        <v>6</v>
      </c>
      <c r="B10" s="12" t="s">
        <v>317</v>
      </c>
      <c r="C10" s="3" t="s">
        <v>318</v>
      </c>
      <c r="D10" s="32" t="str">
        <f>_xlfn.TEXTAFTER("ayse.yilmaz@example.com","@")</f>
        <v>example.com</v>
      </c>
    </row>
    <row r="11" spans="1:4" ht="15" customHeight="1">
      <c r="A11" s="3">
        <v>7</v>
      </c>
      <c r="B11" s="12" t="s">
        <v>319</v>
      </c>
      <c r="C11" s="3" t="s">
        <v>320</v>
      </c>
      <c r="D11" s="32" t="s">
        <v>321</v>
      </c>
    </row>
    <row r="12" spans="1:4" ht="15" customHeight="1">
      <c r="A12" s="3">
        <v>8</v>
      </c>
      <c r="B12" s="12" t="s">
        <v>322</v>
      </c>
      <c r="C12" s="3" t="s">
        <v>323</v>
      </c>
      <c r="D12" s="32" t="s">
        <v>321</v>
      </c>
    </row>
    <row r="13" spans="1:4" ht="15" customHeight="1">
      <c r="A13" s="3">
        <v>9</v>
      </c>
      <c r="B13" s="12" t="s">
        <v>324</v>
      </c>
      <c r="C13" s="3" t="s">
        <v>325</v>
      </c>
      <c r="D13" s="32" t="s">
        <v>321</v>
      </c>
    </row>
    <row r="14" spans="1:4" ht="15" customHeight="1">
      <c r="A14" s="3">
        <v>10</v>
      </c>
      <c r="B14" s="12" t="s">
        <v>178</v>
      </c>
      <c r="C14" s="3" t="s">
        <v>326</v>
      </c>
      <c r="D14" s="32">
        <f>CORREL('01_Veri'!D5:D24,'01_Veri'!E5:E24)</f>
        <v>0.99864372715100858</v>
      </c>
    </row>
    <row r="15" spans="1:4" ht="15" customHeight="1">
      <c r="A15" s="3">
        <v>11</v>
      </c>
      <c r="B15" s="12" t="s">
        <v>327</v>
      </c>
      <c r="C15" s="3" t="s">
        <v>328</v>
      </c>
      <c r="D15" s="32" t="s">
        <v>321</v>
      </c>
    </row>
    <row r="16" spans="1:4" ht="15" customHeight="1">
      <c r="A16" s="3">
        <v>12</v>
      </c>
      <c r="B16" s="12" t="s">
        <v>329</v>
      </c>
      <c r="C16" s="3" t="s">
        <v>330</v>
      </c>
      <c r="D16" s="32" t="s">
        <v>321</v>
      </c>
    </row>
  </sheetData>
  <mergeCells count="1">
    <mergeCell ref="A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7</vt:i4>
      </vt:variant>
    </vt:vector>
  </HeadingPairs>
  <TitlesOfParts>
    <vt:vector size="7" baseType="lpstr">
      <vt:lpstr>00_Kullanim</vt:lpstr>
      <vt:lpstr>01_Veri</vt:lpstr>
      <vt:lpstr>02_Temel_Formuller</vt:lpstr>
      <vt:lpstr>03_Arama_Metin_Tarih</vt:lpstr>
      <vt:lpstr>04_Dinamik_Diziler</vt:lpstr>
      <vt:lpstr>05_Alistirmalar</vt:lpstr>
      <vt:lpstr>06_Cevaplar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özgür öner</dc:creator>
  <cp:lastModifiedBy>özgür öner</cp:lastModifiedBy>
  <dcterms:created xsi:type="dcterms:W3CDTF">2026-10-06T13:27:02Z</dcterms:created>
  <dcterms:modified xsi:type="dcterms:W3CDTF">2026-10-06T13:38:27Z</dcterms:modified>
</cp:coreProperties>
</file>